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ADMPRE05\Documents\FINANCIERA\2025\Resolución 1038 - 2024 SDS - SDH\Seguimiento mensual de cumplimiento\2.1 Diciembre 2024\"/>
    </mc:Choice>
  </mc:AlternateContent>
  <xr:revisionPtr revIDLastSave="0" documentId="13_ncr:1_{8059384F-23EE-4E2A-8EB6-696AFA9D8837}" xr6:coauthVersionLast="47" xr6:coauthVersionMax="47" xr10:uidLastSave="{00000000-0000-0000-0000-000000000000}"/>
  <bookViews>
    <workbookView xWindow="-120" yWindow="-120" windowWidth="20730" windowHeight="11160" xr2:uid="{ADD9DB8A-3054-4EF5-9625-423024E75684}"/>
  </bookViews>
  <sheets>
    <sheet name="DEF" sheetId="1" r:id="rId1"/>
    <sheet name="AUX DONACIONES BIOLOGICOS" sheetId="2" r:id="rId2"/>
    <sheet name="POLIZAS EMITIDAS NOV-DIC" sheetId="3" r:id="rId3"/>
  </sheets>
  <externalReferences>
    <externalReference r:id="rId4"/>
  </externalReferences>
  <definedNames>
    <definedName name="_xlnm._FilterDatabase" localSheetId="2" hidden="1">'POLIZAS EMITIDAS NOV-DIC'!$A$5:$K$562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9" i="1" l="1"/>
  <c r="K19" i="1"/>
  <c r="M19" i="1" s="1"/>
  <c r="L18" i="1"/>
  <c r="P18" i="1"/>
  <c r="J53" i="1"/>
  <c r="J42" i="1"/>
  <c r="N40" i="1" l="1"/>
  <c r="N39" i="1"/>
  <c r="L17" i="1" l="1"/>
  <c r="L52" i="1"/>
  <c r="L47" i="1"/>
  <c r="M17" i="1" l="1"/>
  <c r="P16" i="1"/>
  <c r="L16" i="1"/>
  <c r="M16" i="1" s="1"/>
  <c r="J52" i="1"/>
  <c r="J47" i="1"/>
  <c r="F52" i="1"/>
  <c r="J41" i="1"/>
  <c r="F42" i="1"/>
  <c r="I562" i="3"/>
  <c r="D561" i="3"/>
  <c r="E561" i="3"/>
  <c r="G7" i="3"/>
  <c r="I7" i="3" s="1"/>
  <c r="G8" i="3"/>
  <c r="I8" i="3" s="1"/>
  <c r="G9" i="3"/>
  <c r="I9" i="3" s="1"/>
  <c r="G10" i="3"/>
  <c r="I10" i="3" s="1"/>
  <c r="G11" i="3"/>
  <c r="I11" i="3" s="1"/>
  <c r="G12" i="3"/>
  <c r="I12" i="3" s="1"/>
  <c r="G13" i="3"/>
  <c r="I13" i="3" s="1"/>
  <c r="G14" i="3"/>
  <c r="I14" i="3" s="1"/>
  <c r="G15" i="3"/>
  <c r="I15" i="3" s="1"/>
  <c r="G16" i="3"/>
  <c r="I16" i="3" s="1"/>
  <c r="G17" i="3"/>
  <c r="I17" i="3" s="1"/>
  <c r="G18" i="3"/>
  <c r="I18" i="3" s="1"/>
  <c r="G19" i="3"/>
  <c r="I19" i="3" s="1"/>
  <c r="G20" i="3"/>
  <c r="I20" i="3" s="1"/>
  <c r="G21" i="3"/>
  <c r="I21" i="3" s="1"/>
  <c r="G22" i="3"/>
  <c r="I22" i="3" s="1"/>
  <c r="G23" i="3"/>
  <c r="I23" i="3" s="1"/>
  <c r="G24" i="3"/>
  <c r="I24" i="3" s="1"/>
  <c r="G25" i="3"/>
  <c r="I25" i="3" s="1"/>
  <c r="G26" i="3"/>
  <c r="I26" i="3" s="1"/>
  <c r="G27" i="3"/>
  <c r="I27" i="3" s="1"/>
  <c r="G28" i="3"/>
  <c r="I28" i="3" s="1"/>
  <c r="G29" i="3"/>
  <c r="I29" i="3" s="1"/>
  <c r="G30" i="3"/>
  <c r="I30" i="3" s="1"/>
  <c r="G31" i="3"/>
  <c r="I31" i="3" s="1"/>
  <c r="G32" i="3"/>
  <c r="I32" i="3" s="1"/>
  <c r="G33" i="3"/>
  <c r="I33" i="3" s="1"/>
  <c r="G34" i="3"/>
  <c r="I34" i="3" s="1"/>
  <c r="G35" i="3"/>
  <c r="I35" i="3" s="1"/>
  <c r="G36" i="3"/>
  <c r="I36" i="3" s="1"/>
  <c r="G37" i="3"/>
  <c r="I37" i="3" s="1"/>
  <c r="G38" i="3"/>
  <c r="I38" i="3" s="1"/>
  <c r="G39" i="3"/>
  <c r="I39" i="3" s="1"/>
  <c r="G40" i="3"/>
  <c r="I40" i="3" s="1"/>
  <c r="G41" i="3"/>
  <c r="I41" i="3" s="1"/>
  <c r="G42" i="3"/>
  <c r="I42" i="3" s="1"/>
  <c r="G43" i="3"/>
  <c r="I43" i="3" s="1"/>
  <c r="G44" i="3"/>
  <c r="I44" i="3" s="1"/>
  <c r="G45" i="3"/>
  <c r="I45" i="3" s="1"/>
  <c r="G46" i="3"/>
  <c r="I46" i="3" s="1"/>
  <c r="G47" i="3"/>
  <c r="I47" i="3" s="1"/>
  <c r="G48" i="3"/>
  <c r="I48" i="3" s="1"/>
  <c r="G49" i="3"/>
  <c r="I49" i="3" s="1"/>
  <c r="G50" i="3"/>
  <c r="I50" i="3" s="1"/>
  <c r="G51" i="3"/>
  <c r="I51" i="3" s="1"/>
  <c r="G52" i="3"/>
  <c r="I52" i="3" s="1"/>
  <c r="G53" i="3"/>
  <c r="I53" i="3" s="1"/>
  <c r="G54" i="3"/>
  <c r="I54" i="3" s="1"/>
  <c r="G55" i="3"/>
  <c r="I55" i="3" s="1"/>
  <c r="G56" i="3"/>
  <c r="I56" i="3" s="1"/>
  <c r="G57" i="3"/>
  <c r="I57" i="3" s="1"/>
  <c r="G58" i="3"/>
  <c r="I58" i="3" s="1"/>
  <c r="G59" i="3"/>
  <c r="I59" i="3" s="1"/>
  <c r="G60" i="3"/>
  <c r="I60" i="3" s="1"/>
  <c r="G61" i="3"/>
  <c r="I61" i="3" s="1"/>
  <c r="G62" i="3"/>
  <c r="I62" i="3" s="1"/>
  <c r="G63" i="3"/>
  <c r="I63" i="3" s="1"/>
  <c r="G64" i="3"/>
  <c r="I64" i="3" s="1"/>
  <c r="G65" i="3"/>
  <c r="I65" i="3" s="1"/>
  <c r="G66" i="3"/>
  <c r="I66" i="3" s="1"/>
  <c r="G67" i="3"/>
  <c r="I67" i="3" s="1"/>
  <c r="G68" i="3"/>
  <c r="I68" i="3" s="1"/>
  <c r="G69" i="3"/>
  <c r="I69" i="3" s="1"/>
  <c r="G70" i="3"/>
  <c r="I70" i="3" s="1"/>
  <c r="G71" i="3"/>
  <c r="I71" i="3" s="1"/>
  <c r="G72" i="3"/>
  <c r="I72" i="3" s="1"/>
  <c r="G73" i="3"/>
  <c r="I73" i="3" s="1"/>
  <c r="G74" i="3"/>
  <c r="I74" i="3" s="1"/>
  <c r="G75" i="3"/>
  <c r="I75" i="3" s="1"/>
  <c r="G76" i="3"/>
  <c r="I76" i="3" s="1"/>
  <c r="G77" i="3"/>
  <c r="I77" i="3" s="1"/>
  <c r="G78" i="3"/>
  <c r="I78" i="3" s="1"/>
  <c r="G79" i="3"/>
  <c r="I79" i="3" s="1"/>
  <c r="G80" i="3"/>
  <c r="I80" i="3" s="1"/>
  <c r="G81" i="3"/>
  <c r="I81" i="3" s="1"/>
  <c r="G82" i="3"/>
  <c r="I82" i="3" s="1"/>
  <c r="G83" i="3"/>
  <c r="I83" i="3" s="1"/>
  <c r="G84" i="3"/>
  <c r="I84" i="3" s="1"/>
  <c r="G85" i="3"/>
  <c r="I85" i="3" s="1"/>
  <c r="G86" i="3"/>
  <c r="I86" i="3" s="1"/>
  <c r="G87" i="3"/>
  <c r="I87" i="3" s="1"/>
  <c r="G88" i="3"/>
  <c r="I88" i="3" s="1"/>
  <c r="G89" i="3"/>
  <c r="I89" i="3" s="1"/>
  <c r="G90" i="3"/>
  <c r="I90" i="3" s="1"/>
  <c r="G91" i="3"/>
  <c r="I91" i="3" s="1"/>
  <c r="G92" i="3"/>
  <c r="I92" i="3" s="1"/>
  <c r="G93" i="3"/>
  <c r="I93" i="3" s="1"/>
  <c r="G94" i="3"/>
  <c r="I94" i="3" s="1"/>
  <c r="G95" i="3"/>
  <c r="I95" i="3" s="1"/>
  <c r="G96" i="3"/>
  <c r="I96" i="3" s="1"/>
  <c r="G97" i="3"/>
  <c r="I97" i="3" s="1"/>
  <c r="G98" i="3"/>
  <c r="I98" i="3" s="1"/>
  <c r="G99" i="3"/>
  <c r="I99" i="3" s="1"/>
  <c r="G100" i="3"/>
  <c r="I100" i="3" s="1"/>
  <c r="G101" i="3"/>
  <c r="I101" i="3" s="1"/>
  <c r="G102" i="3"/>
  <c r="I102" i="3" s="1"/>
  <c r="G103" i="3"/>
  <c r="I103" i="3" s="1"/>
  <c r="G104" i="3"/>
  <c r="I104" i="3" s="1"/>
  <c r="G105" i="3"/>
  <c r="I105" i="3" s="1"/>
  <c r="G106" i="3"/>
  <c r="I106" i="3" s="1"/>
  <c r="G107" i="3"/>
  <c r="I107" i="3" s="1"/>
  <c r="G108" i="3"/>
  <c r="I108" i="3" s="1"/>
  <c r="G109" i="3"/>
  <c r="I109" i="3" s="1"/>
  <c r="G110" i="3"/>
  <c r="I110" i="3" s="1"/>
  <c r="G111" i="3"/>
  <c r="I111" i="3" s="1"/>
  <c r="G112" i="3"/>
  <c r="I112" i="3" s="1"/>
  <c r="G113" i="3"/>
  <c r="I113" i="3" s="1"/>
  <c r="G114" i="3"/>
  <c r="I114" i="3" s="1"/>
  <c r="G115" i="3"/>
  <c r="I115" i="3" s="1"/>
  <c r="G116" i="3"/>
  <c r="I116" i="3" s="1"/>
  <c r="G117" i="3"/>
  <c r="I117" i="3" s="1"/>
  <c r="G118" i="3"/>
  <c r="I118" i="3" s="1"/>
  <c r="G119" i="3"/>
  <c r="I119" i="3" s="1"/>
  <c r="G120" i="3"/>
  <c r="I120" i="3" s="1"/>
  <c r="G121" i="3"/>
  <c r="I121" i="3" s="1"/>
  <c r="G122" i="3"/>
  <c r="I122" i="3" s="1"/>
  <c r="G123" i="3"/>
  <c r="I123" i="3" s="1"/>
  <c r="G124" i="3"/>
  <c r="I124" i="3" s="1"/>
  <c r="G125" i="3"/>
  <c r="I125" i="3" s="1"/>
  <c r="G126" i="3"/>
  <c r="I126" i="3" s="1"/>
  <c r="G127" i="3"/>
  <c r="I127" i="3" s="1"/>
  <c r="G128" i="3"/>
  <c r="I128" i="3" s="1"/>
  <c r="G129" i="3"/>
  <c r="I129" i="3" s="1"/>
  <c r="G130" i="3"/>
  <c r="I130" i="3" s="1"/>
  <c r="G131" i="3"/>
  <c r="I131" i="3" s="1"/>
  <c r="G132" i="3"/>
  <c r="I132" i="3" s="1"/>
  <c r="G133" i="3"/>
  <c r="I133" i="3" s="1"/>
  <c r="G134" i="3"/>
  <c r="I134" i="3" s="1"/>
  <c r="G135" i="3"/>
  <c r="I135" i="3" s="1"/>
  <c r="G136" i="3"/>
  <c r="I136" i="3" s="1"/>
  <c r="G137" i="3"/>
  <c r="I137" i="3" s="1"/>
  <c r="G138" i="3"/>
  <c r="I138" i="3" s="1"/>
  <c r="G139" i="3"/>
  <c r="I139" i="3" s="1"/>
  <c r="G140" i="3"/>
  <c r="I140" i="3" s="1"/>
  <c r="G141" i="3"/>
  <c r="I141" i="3" s="1"/>
  <c r="G142" i="3"/>
  <c r="I142" i="3" s="1"/>
  <c r="G143" i="3"/>
  <c r="I143" i="3" s="1"/>
  <c r="G144" i="3"/>
  <c r="I144" i="3" s="1"/>
  <c r="G145" i="3"/>
  <c r="I145" i="3" s="1"/>
  <c r="G146" i="3"/>
  <c r="I146" i="3" s="1"/>
  <c r="G147" i="3"/>
  <c r="I147" i="3" s="1"/>
  <c r="G148" i="3"/>
  <c r="I148" i="3" s="1"/>
  <c r="G149" i="3"/>
  <c r="I149" i="3" s="1"/>
  <c r="G150" i="3"/>
  <c r="I150" i="3" s="1"/>
  <c r="G151" i="3"/>
  <c r="I151" i="3" s="1"/>
  <c r="G152" i="3"/>
  <c r="I152" i="3" s="1"/>
  <c r="G153" i="3"/>
  <c r="I153" i="3" s="1"/>
  <c r="G154" i="3"/>
  <c r="I154" i="3" s="1"/>
  <c r="G155" i="3"/>
  <c r="I155" i="3" s="1"/>
  <c r="G156" i="3"/>
  <c r="I156" i="3" s="1"/>
  <c r="G157" i="3"/>
  <c r="I157" i="3" s="1"/>
  <c r="G158" i="3"/>
  <c r="I158" i="3" s="1"/>
  <c r="G159" i="3"/>
  <c r="I159" i="3" s="1"/>
  <c r="G160" i="3"/>
  <c r="I160" i="3" s="1"/>
  <c r="G161" i="3"/>
  <c r="I161" i="3" s="1"/>
  <c r="G162" i="3"/>
  <c r="I162" i="3" s="1"/>
  <c r="G163" i="3"/>
  <c r="I163" i="3" s="1"/>
  <c r="G164" i="3"/>
  <c r="I164" i="3" s="1"/>
  <c r="G165" i="3"/>
  <c r="I165" i="3" s="1"/>
  <c r="G166" i="3"/>
  <c r="I166" i="3" s="1"/>
  <c r="G167" i="3"/>
  <c r="I167" i="3" s="1"/>
  <c r="G168" i="3"/>
  <c r="I168" i="3" s="1"/>
  <c r="G169" i="3"/>
  <c r="I169" i="3" s="1"/>
  <c r="G170" i="3"/>
  <c r="I170" i="3" s="1"/>
  <c r="G171" i="3"/>
  <c r="I171" i="3" s="1"/>
  <c r="G172" i="3"/>
  <c r="I172" i="3" s="1"/>
  <c r="G173" i="3"/>
  <c r="I173" i="3" s="1"/>
  <c r="G174" i="3"/>
  <c r="I174" i="3" s="1"/>
  <c r="G175" i="3"/>
  <c r="I175" i="3" s="1"/>
  <c r="G176" i="3"/>
  <c r="I176" i="3" s="1"/>
  <c r="G177" i="3"/>
  <c r="I177" i="3" s="1"/>
  <c r="G178" i="3"/>
  <c r="I178" i="3" s="1"/>
  <c r="G179" i="3"/>
  <c r="I179" i="3" s="1"/>
  <c r="G180" i="3"/>
  <c r="I180" i="3" s="1"/>
  <c r="G181" i="3"/>
  <c r="I181" i="3" s="1"/>
  <c r="G182" i="3"/>
  <c r="I182" i="3" s="1"/>
  <c r="G183" i="3"/>
  <c r="I183" i="3" s="1"/>
  <c r="G184" i="3"/>
  <c r="I184" i="3" s="1"/>
  <c r="G185" i="3"/>
  <c r="I185" i="3" s="1"/>
  <c r="G186" i="3"/>
  <c r="I186" i="3" s="1"/>
  <c r="G187" i="3"/>
  <c r="I187" i="3" s="1"/>
  <c r="G188" i="3"/>
  <c r="I188" i="3" s="1"/>
  <c r="G189" i="3"/>
  <c r="I189" i="3" s="1"/>
  <c r="G190" i="3"/>
  <c r="I190" i="3" s="1"/>
  <c r="G191" i="3"/>
  <c r="I191" i="3" s="1"/>
  <c r="G192" i="3"/>
  <c r="I192" i="3" s="1"/>
  <c r="G193" i="3"/>
  <c r="I193" i="3" s="1"/>
  <c r="G194" i="3"/>
  <c r="I194" i="3" s="1"/>
  <c r="G195" i="3"/>
  <c r="I195" i="3" s="1"/>
  <c r="G196" i="3"/>
  <c r="I196" i="3" s="1"/>
  <c r="G197" i="3"/>
  <c r="I197" i="3" s="1"/>
  <c r="G198" i="3"/>
  <c r="I198" i="3" s="1"/>
  <c r="G199" i="3"/>
  <c r="I199" i="3" s="1"/>
  <c r="G200" i="3"/>
  <c r="I200" i="3" s="1"/>
  <c r="G201" i="3"/>
  <c r="I201" i="3" s="1"/>
  <c r="G202" i="3"/>
  <c r="I202" i="3" s="1"/>
  <c r="G203" i="3"/>
  <c r="I203" i="3" s="1"/>
  <c r="G204" i="3"/>
  <c r="I204" i="3" s="1"/>
  <c r="G205" i="3"/>
  <c r="I205" i="3" s="1"/>
  <c r="G206" i="3"/>
  <c r="I206" i="3" s="1"/>
  <c r="G207" i="3"/>
  <c r="I207" i="3" s="1"/>
  <c r="G208" i="3"/>
  <c r="I208" i="3" s="1"/>
  <c r="G209" i="3"/>
  <c r="I209" i="3" s="1"/>
  <c r="G210" i="3"/>
  <c r="I210" i="3" s="1"/>
  <c r="G211" i="3"/>
  <c r="I211" i="3" s="1"/>
  <c r="G212" i="3"/>
  <c r="I212" i="3" s="1"/>
  <c r="G213" i="3"/>
  <c r="I213" i="3" s="1"/>
  <c r="G214" i="3"/>
  <c r="I214" i="3" s="1"/>
  <c r="G215" i="3"/>
  <c r="I215" i="3" s="1"/>
  <c r="G216" i="3"/>
  <c r="I216" i="3" s="1"/>
  <c r="G217" i="3"/>
  <c r="I217" i="3" s="1"/>
  <c r="G218" i="3"/>
  <c r="I218" i="3" s="1"/>
  <c r="G219" i="3"/>
  <c r="I219" i="3" s="1"/>
  <c r="G220" i="3"/>
  <c r="I220" i="3" s="1"/>
  <c r="G221" i="3"/>
  <c r="I221" i="3" s="1"/>
  <c r="G222" i="3"/>
  <c r="I222" i="3" s="1"/>
  <c r="G223" i="3"/>
  <c r="I223" i="3" s="1"/>
  <c r="G224" i="3"/>
  <c r="I224" i="3" s="1"/>
  <c r="G225" i="3"/>
  <c r="I225" i="3" s="1"/>
  <c r="G226" i="3"/>
  <c r="I226" i="3" s="1"/>
  <c r="G227" i="3"/>
  <c r="I227" i="3" s="1"/>
  <c r="G228" i="3"/>
  <c r="I228" i="3" s="1"/>
  <c r="G229" i="3"/>
  <c r="I229" i="3" s="1"/>
  <c r="G230" i="3"/>
  <c r="I230" i="3" s="1"/>
  <c r="G231" i="3"/>
  <c r="I231" i="3" s="1"/>
  <c r="G232" i="3"/>
  <c r="I232" i="3" s="1"/>
  <c r="G233" i="3"/>
  <c r="I233" i="3" s="1"/>
  <c r="G234" i="3"/>
  <c r="I234" i="3" s="1"/>
  <c r="G235" i="3"/>
  <c r="I235" i="3" s="1"/>
  <c r="G236" i="3"/>
  <c r="I236" i="3" s="1"/>
  <c r="G237" i="3"/>
  <c r="I237" i="3" s="1"/>
  <c r="G238" i="3"/>
  <c r="I238" i="3" s="1"/>
  <c r="G239" i="3"/>
  <c r="I239" i="3" s="1"/>
  <c r="G240" i="3"/>
  <c r="I240" i="3" s="1"/>
  <c r="G241" i="3"/>
  <c r="I241" i="3" s="1"/>
  <c r="G242" i="3"/>
  <c r="I242" i="3" s="1"/>
  <c r="G243" i="3"/>
  <c r="I243" i="3" s="1"/>
  <c r="G244" i="3"/>
  <c r="I244" i="3" s="1"/>
  <c r="G245" i="3"/>
  <c r="I245" i="3" s="1"/>
  <c r="G246" i="3"/>
  <c r="I246" i="3" s="1"/>
  <c r="G247" i="3"/>
  <c r="I247" i="3" s="1"/>
  <c r="G248" i="3"/>
  <c r="I248" i="3" s="1"/>
  <c r="G249" i="3"/>
  <c r="I249" i="3" s="1"/>
  <c r="G250" i="3"/>
  <c r="I250" i="3" s="1"/>
  <c r="G251" i="3"/>
  <c r="I251" i="3" s="1"/>
  <c r="G252" i="3"/>
  <c r="I252" i="3" s="1"/>
  <c r="G253" i="3"/>
  <c r="I253" i="3" s="1"/>
  <c r="G254" i="3"/>
  <c r="I254" i="3" s="1"/>
  <c r="G255" i="3"/>
  <c r="I255" i="3" s="1"/>
  <c r="G256" i="3"/>
  <c r="I256" i="3" s="1"/>
  <c r="G257" i="3"/>
  <c r="I257" i="3" s="1"/>
  <c r="G258" i="3"/>
  <c r="I258" i="3" s="1"/>
  <c r="G259" i="3"/>
  <c r="I259" i="3" s="1"/>
  <c r="G260" i="3"/>
  <c r="I260" i="3" s="1"/>
  <c r="G261" i="3"/>
  <c r="I261" i="3" s="1"/>
  <c r="G262" i="3"/>
  <c r="I262" i="3" s="1"/>
  <c r="G263" i="3"/>
  <c r="I263" i="3" s="1"/>
  <c r="G264" i="3"/>
  <c r="I264" i="3" s="1"/>
  <c r="G265" i="3"/>
  <c r="I265" i="3" s="1"/>
  <c r="G266" i="3"/>
  <c r="I266" i="3" s="1"/>
  <c r="G267" i="3"/>
  <c r="I267" i="3" s="1"/>
  <c r="G268" i="3"/>
  <c r="I268" i="3" s="1"/>
  <c r="G269" i="3"/>
  <c r="I269" i="3" s="1"/>
  <c r="G270" i="3"/>
  <c r="I270" i="3" s="1"/>
  <c r="G271" i="3"/>
  <c r="I271" i="3" s="1"/>
  <c r="G272" i="3"/>
  <c r="I272" i="3" s="1"/>
  <c r="G273" i="3"/>
  <c r="I273" i="3" s="1"/>
  <c r="G274" i="3"/>
  <c r="I274" i="3" s="1"/>
  <c r="G275" i="3"/>
  <c r="I275" i="3" s="1"/>
  <c r="G276" i="3"/>
  <c r="I276" i="3" s="1"/>
  <c r="G277" i="3"/>
  <c r="I277" i="3" s="1"/>
  <c r="G278" i="3"/>
  <c r="I278" i="3" s="1"/>
  <c r="G279" i="3"/>
  <c r="I279" i="3" s="1"/>
  <c r="G280" i="3"/>
  <c r="I280" i="3" s="1"/>
  <c r="G281" i="3"/>
  <c r="I281" i="3" s="1"/>
  <c r="G282" i="3"/>
  <c r="I282" i="3" s="1"/>
  <c r="G283" i="3"/>
  <c r="I283" i="3" s="1"/>
  <c r="G284" i="3"/>
  <c r="I284" i="3" s="1"/>
  <c r="G285" i="3"/>
  <c r="I285" i="3" s="1"/>
  <c r="G286" i="3"/>
  <c r="I286" i="3" s="1"/>
  <c r="G287" i="3"/>
  <c r="I287" i="3" s="1"/>
  <c r="G288" i="3"/>
  <c r="I288" i="3" s="1"/>
  <c r="G289" i="3"/>
  <c r="I289" i="3" s="1"/>
  <c r="G290" i="3"/>
  <c r="I290" i="3" s="1"/>
  <c r="G291" i="3"/>
  <c r="I291" i="3" s="1"/>
  <c r="G292" i="3"/>
  <c r="I292" i="3" s="1"/>
  <c r="G293" i="3"/>
  <c r="I293" i="3" s="1"/>
  <c r="G294" i="3"/>
  <c r="I294" i="3" s="1"/>
  <c r="G295" i="3"/>
  <c r="I295" i="3" s="1"/>
  <c r="G296" i="3"/>
  <c r="I296" i="3" s="1"/>
  <c r="G297" i="3"/>
  <c r="I297" i="3" s="1"/>
  <c r="G298" i="3"/>
  <c r="I298" i="3" s="1"/>
  <c r="G299" i="3"/>
  <c r="I299" i="3" s="1"/>
  <c r="G300" i="3"/>
  <c r="I300" i="3" s="1"/>
  <c r="G301" i="3"/>
  <c r="I301" i="3" s="1"/>
  <c r="G302" i="3"/>
  <c r="I302" i="3" s="1"/>
  <c r="G303" i="3"/>
  <c r="I303" i="3" s="1"/>
  <c r="G304" i="3"/>
  <c r="I304" i="3" s="1"/>
  <c r="G305" i="3"/>
  <c r="I305" i="3" s="1"/>
  <c r="G306" i="3"/>
  <c r="I306" i="3" s="1"/>
  <c r="G307" i="3"/>
  <c r="I307" i="3" s="1"/>
  <c r="G308" i="3"/>
  <c r="I308" i="3" s="1"/>
  <c r="G309" i="3"/>
  <c r="I309" i="3" s="1"/>
  <c r="G310" i="3"/>
  <c r="I310" i="3" s="1"/>
  <c r="G311" i="3"/>
  <c r="I311" i="3" s="1"/>
  <c r="G312" i="3"/>
  <c r="I312" i="3" s="1"/>
  <c r="G313" i="3"/>
  <c r="I313" i="3" s="1"/>
  <c r="G314" i="3"/>
  <c r="I314" i="3" s="1"/>
  <c r="G315" i="3"/>
  <c r="I315" i="3" s="1"/>
  <c r="G316" i="3"/>
  <c r="I316" i="3" s="1"/>
  <c r="G317" i="3"/>
  <c r="I317" i="3" s="1"/>
  <c r="G318" i="3"/>
  <c r="I318" i="3" s="1"/>
  <c r="G319" i="3"/>
  <c r="I319" i="3" s="1"/>
  <c r="G320" i="3"/>
  <c r="I320" i="3" s="1"/>
  <c r="G321" i="3"/>
  <c r="I321" i="3" s="1"/>
  <c r="G322" i="3"/>
  <c r="I322" i="3" s="1"/>
  <c r="G323" i="3"/>
  <c r="I323" i="3" s="1"/>
  <c r="G324" i="3"/>
  <c r="I324" i="3" s="1"/>
  <c r="G325" i="3"/>
  <c r="I325" i="3" s="1"/>
  <c r="G326" i="3"/>
  <c r="I326" i="3" s="1"/>
  <c r="G327" i="3"/>
  <c r="I327" i="3" s="1"/>
  <c r="G328" i="3"/>
  <c r="I328" i="3" s="1"/>
  <c r="G329" i="3"/>
  <c r="I329" i="3" s="1"/>
  <c r="G330" i="3"/>
  <c r="I330" i="3" s="1"/>
  <c r="G331" i="3"/>
  <c r="I331" i="3" s="1"/>
  <c r="G332" i="3"/>
  <c r="I332" i="3" s="1"/>
  <c r="G333" i="3"/>
  <c r="I333" i="3" s="1"/>
  <c r="G334" i="3"/>
  <c r="I334" i="3" s="1"/>
  <c r="G335" i="3"/>
  <c r="I335" i="3" s="1"/>
  <c r="G336" i="3"/>
  <c r="I336" i="3" s="1"/>
  <c r="G337" i="3"/>
  <c r="I337" i="3" s="1"/>
  <c r="G338" i="3"/>
  <c r="I338" i="3" s="1"/>
  <c r="G339" i="3"/>
  <c r="I339" i="3" s="1"/>
  <c r="G340" i="3"/>
  <c r="I340" i="3" s="1"/>
  <c r="G341" i="3"/>
  <c r="I341" i="3" s="1"/>
  <c r="G342" i="3"/>
  <c r="I342" i="3" s="1"/>
  <c r="G343" i="3"/>
  <c r="I343" i="3" s="1"/>
  <c r="G344" i="3"/>
  <c r="I344" i="3" s="1"/>
  <c r="G345" i="3"/>
  <c r="I345" i="3" s="1"/>
  <c r="G346" i="3"/>
  <c r="I346" i="3" s="1"/>
  <c r="G347" i="3"/>
  <c r="I347" i="3" s="1"/>
  <c r="G348" i="3"/>
  <c r="I348" i="3" s="1"/>
  <c r="G349" i="3"/>
  <c r="I349" i="3" s="1"/>
  <c r="G350" i="3"/>
  <c r="I350" i="3" s="1"/>
  <c r="G351" i="3"/>
  <c r="I351" i="3" s="1"/>
  <c r="G352" i="3"/>
  <c r="I352" i="3" s="1"/>
  <c r="G353" i="3"/>
  <c r="I353" i="3" s="1"/>
  <c r="G354" i="3"/>
  <c r="I354" i="3" s="1"/>
  <c r="G355" i="3"/>
  <c r="I355" i="3" s="1"/>
  <c r="G356" i="3"/>
  <c r="I356" i="3" s="1"/>
  <c r="G357" i="3"/>
  <c r="I357" i="3" s="1"/>
  <c r="G358" i="3"/>
  <c r="I358" i="3" s="1"/>
  <c r="G359" i="3"/>
  <c r="I359" i="3" s="1"/>
  <c r="G360" i="3"/>
  <c r="I360" i="3" s="1"/>
  <c r="G361" i="3"/>
  <c r="I361" i="3" s="1"/>
  <c r="G362" i="3"/>
  <c r="I362" i="3" s="1"/>
  <c r="G363" i="3"/>
  <c r="I363" i="3" s="1"/>
  <c r="G364" i="3"/>
  <c r="I364" i="3" s="1"/>
  <c r="G365" i="3"/>
  <c r="I365" i="3" s="1"/>
  <c r="G366" i="3"/>
  <c r="I366" i="3" s="1"/>
  <c r="G367" i="3"/>
  <c r="I367" i="3" s="1"/>
  <c r="G368" i="3"/>
  <c r="I368" i="3" s="1"/>
  <c r="G369" i="3"/>
  <c r="I369" i="3" s="1"/>
  <c r="G370" i="3"/>
  <c r="I370" i="3" s="1"/>
  <c r="G371" i="3"/>
  <c r="I371" i="3" s="1"/>
  <c r="G372" i="3"/>
  <c r="I372" i="3" s="1"/>
  <c r="G373" i="3"/>
  <c r="I373" i="3" s="1"/>
  <c r="G374" i="3"/>
  <c r="I374" i="3" s="1"/>
  <c r="G375" i="3"/>
  <c r="I375" i="3" s="1"/>
  <c r="G376" i="3"/>
  <c r="I376" i="3" s="1"/>
  <c r="G377" i="3"/>
  <c r="I377" i="3" s="1"/>
  <c r="G378" i="3"/>
  <c r="I378" i="3" s="1"/>
  <c r="G379" i="3"/>
  <c r="I379" i="3" s="1"/>
  <c r="G380" i="3"/>
  <c r="I380" i="3" s="1"/>
  <c r="G381" i="3"/>
  <c r="I381" i="3" s="1"/>
  <c r="G382" i="3"/>
  <c r="I382" i="3" s="1"/>
  <c r="G383" i="3"/>
  <c r="I383" i="3" s="1"/>
  <c r="G384" i="3"/>
  <c r="I384" i="3" s="1"/>
  <c r="G385" i="3"/>
  <c r="I385" i="3" s="1"/>
  <c r="G386" i="3"/>
  <c r="I386" i="3" s="1"/>
  <c r="G387" i="3"/>
  <c r="I387" i="3" s="1"/>
  <c r="G388" i="3"/>
  <c r="I388" i="3" s="1"/>
  <c r="G389" i="3"/>
  <c r="I389" i="3" s="1"/>
  <c r="G390" i="3"/>
  <c r="I390" i="3" s="1"/>
  <c r="G391" i="3"/>
  <c r="I391" i="3" s="1"/>
  <c r="G392" i="3"/>
  <c r="I392" i="3" s="1"/>
  <c r="G393" i="3"/>
  <c r="I393" i="3" s="1"/>
  <c r="G394" i="3"/>
  <c r="I394" i="3" s="1"/>
  <c r="G395" i="3"/>
  <c r="I395" i="3" s="1"/>
  <c r="G396" i="3"/>
  <c r="I396" i="3" s="1"/>
  <c r="G397" i="3"/>
  <c r="I397" i="3" s="1"/>
  <c r="G398" i="3"/>
  <c r="I398" i="3" s="1"/>
  <c r="G399" i="3"/>
  <c r="I399" i="3" s="1"/>
  <c r="G400" i="3"/>
  <c r="I400" i="3" s="1"/>
  <c r="G401" i="3"/>
  <c r="I401" i="3" s="1"/>
  <c r="G402" i="3"/>
  <c r="I402" i="3" s="1"/>
  <c r="G403" i="3"/>
  <c r="I403" i="3" s="1"/>
  <c r="G404" i="3"/>
  <c r="I404" i="3" s="1"/>
  <c r="G405" i="3"/>
  <c r="I405" i="3" s="1"/>
  <c r="G406" i="3"/>
  <c r="I406" i="3" s="1"/>
  <c r="G407" i="3"/>
  <c r="I407" i="3" s="1"/>
  <c r="G408" i="3"/>
  <c r="I408" i="3" s="1"/>
  <c r="G409" i="3"/>
  <c r="I409" i="3" s="1"/>
  <c r="G410" i="3"/>
  <c r="I410" i="3" s="1"/>
  <c r="G411" i="3"/>
  <c r="I411" i="3" s="1"/>
  <c r="G412" i="3"/>
  <c r="I412" i="3" s="1"/>
  <c r="G413" i="3"/>
  <c r="I413" i="3" s="1"/>
  <c r="G414" i="3"/>
  <c r="I414" i="3" s="1"/>
  <c r="G415" i="3"/>
  <c r="I415" i="3" s="1"/>
  <c r="G416" i="3"/>
  <c r="I416" i="3" s="1"/>
  <c r="G417" i="3"/>
  <c r="I417" i="3" s="1"/>
  <c r="G418" i="3"/>
  <c r="I418" i="3" s="1"/>
  <c r="G419" i="3"/>
  <c r="I419" i="3" s="1"/>
  <c r="G420" i="3"/>
  <c r="I420" i="3" s="1"/>
  <c r="G421" i="3"/>
  <c r="I421" i="3" s="1"/>
  <c r="G422" i="3"/>
  <c r="I422" i="3" s="1"/>
  <c r="G423" i="3"/>
  <c r="I423" i="3" s="1"/>
  <c r="G424" i="3"/>
  <c r="I424" i="3" s="1"/>
  <c r="G425" i="3"/>
  <c r="I425" i="3" s="1"/>
  <c r="G426" i="3"/>
  <c r="I426" i="3" s="1"/>
  <c r="G427" i="3"/>
  <c r="I427" i="3" s="1"/>
  <c r="G428" i="3"/>
  <c r="I428" i="3" s="1"/>
  <c r="G429" i="3"/>
  <c r="I429" i="3" s="1"/>
  <c r="G430" i="3"/>
  <c r="I430" i="3" s="1"/>
  <c r="G431" i="3"/>
  <c r="I431" i="3" s="1"/>
  <c r="G432" i="3"/>
  <c r="I432" i="3" s="1"/>
  <c r="G433" i="3"/>
  <c r="I433" i="3" s="1"/>
  <c r="G434" i="3"/>
  <c r="I434" i="3" s="1"/>
  <c r="G435" i="3"/>
  <c r="I435" i="3" s="1"/>
  <c r="G436" i="3"/>
  <c r="I436" i="3" s="1"/>
  <c r="G437" i="3"/>
  <c r="I437" i="3" s="1"/>
  <c r="G438" i="3"/>
  <c r="I438" i="3" s="1"/>
  <c r="G439" i="3"/>
  <c r="I439" i="3" s="1"/>
  <c r="G440" i="3"/>
  <c r="I440" i="3" s="1"/>
  <c r="G441" i="3"/>
  <c r="I441" i="3" s="1"/>
  <c r="G442" i="3"/>
  <c r="I442" i="3" s="1"/>
  <c r="G443" i="3"/>
  <c r="I443" i="3" s="1"/>
  <c r="G444" i="3"/>
  <c r="I444" i="3" s="1"/>
  <c r="G445" i="3"/>
  <c r="I445" i="3" s="1"/>
  <c r="G446" i="3"/>
  <c r="I446" i="3" s="1"/>
  <c r="G447" i="3"/>
  <c r="I447" i="3" s="1"/>
  <c r="G448" i="3"/>
  <c r="I448" i="3" s="1"/>
  <c r="G449" i="3"/>
  <c r="I449" i="3" s="1"/>
  <c r="G450" i="3"/>
  <c r="I450" i="3" s="1"/>
  <c r="G451" i="3"/>
  <c r="I451" i="3" s="1"/>
  <c r="G452" i="3"/>
  <c r="I452" i="3" s="1"/>
  <c r="G453" i="3"/>
  <c r="I453" i="3" s="1"/>
  <c r="G454" i="3"/>
  <c r="I454" i="3" s="1"/>
  <c r="G455" i="3"/>
  <c r="I455" i="3" s="1"/>
  <c r="G456" i="3"/>
  <c r="I456" i="3" s="1"/>
  <c r="G457" i="3"/>
  <c r="I457" i="3" s="1"/>
  <c r="G458" i="3"/>
  <c r="I458" i="3" s="1"/>
  <c r="G459" i="3"/>
  <c r="I459" i="3" s="1"/>
  <c r="G460" i="3"/>
  <c r="I460" i="3" s="1"/>
  <c r="G461" i="3"/>
  <c r="I461" i="3" s="1"/>
  <c r="G462" i="3"/>
  <c r="I462" i="3" s="1"/>
  <c r="G463" i="3"/>
  <c r="I463" i="3" s="1"/>
  <c r="G464" i="3"/>
  <c r="I464" i="3" s="1"/>
  <c r="G465" i="3"/>
  <c r="I465" i="3" s="1"/>
  <c r="G466" i="3"/>
  <c r="I466" i="3" s="1"/>
  <c r="G467" i="3"/>
  <c r="I467" i="3" s="1"/>
  <c r="G468" i="3"/>
  <c r="I468" i="3" s="1"/>
  <c r="G469" i="3"/>
  <c r="I469" i="3" s="1"/>
  <c r="G470" i="3"/>
  <c r="I470" i="3" s="1"/>
  <c r="G471" i="3"/>
  <c r="I471" i="3" s="1"/>
  <c r="G472" i="3"/>
  <c r="I472" i="3" s="1"/>
  <c r="G473" i="3"/>
  <c r="I473" i="3" s="1"/>
  <c r="G474" i="3"/>
  <c r="I474" i="3" s="1"/>
  <c r="G475" i="3"/>
  <c r="I475" i="3" s="1"/>
  <c r="G476" i="3"/>
  <c r="I476" i="3" s="1"/>
  <c r="G477" i="3"/>
  <c r="I477" i="3" s="1"/>
  <c r="G478" i="3"/>
  <c r="I478" i="3" s="1"/>
  <c r="G479" i="3"/>
  <c r="I479" i="3" s="1"/>
  <c r="G480" i="3"/>
  <c r="I480" i="3" s="1"/>
  <c r="G481" i="3"/>
  <c r="I481" i="3" s="1"/>
  <c r="G482" i="3"/>
  <c r="I482" i="3" s="1"/>
  <c r="G483" i="3"/>
  <c r="I483" i="3" s="1"/>
  <c r="G484" i="3"/>
  <c r="I484" i="3" s="1"/>
  <c r="G485" i="3"/>
  <c r="I485" i="3" s="1"/>
  <c r="G486" i="3"/>
  <c r="I486" i="3" s="1"/>
  <c r="G487" i="3"/>
  <c r="I487" i="3" s="1"/>
  <c r="G488" i="3"/>
  <c r="I488" i="3" s="1"/>
  <c r="G489" i="3"/>
  <c r="I489" i="3" s="1"/>
  <c r="G490" i="3"/>
  <c r="I490" i="3" s="1"/>
  <c r="G491" i="3"/>
  <c r="I491" i="3" s="1"/>
  <c r="G492" i="3"/>
  <c r="I492" i="3" s="1"/>
  <c r="G493" i="3"/>
  <c r="I493" i="3" s="1"/>
  <c r="G494" i="3"/>
  <c r="I494" i="3" s="1"/>
  <c r="G495" i="3"/>
  <c r="I495" i="3" s="1"/>
  <c r="G496" i="3"/>
  <c r="I496" i="3" s="1"/>
  <c r="G497" i="3"/>
  <c r="I497" i="3" s="1"/>
  <c r="G498" i="3"/>
  <c r="I498" i="3" s="1"/>
  <c r="G499" i="3"/>
  <c r="I499" i="3" s="1"/>
  <c r="G500" i="3"/>
  <c r="I500" i="3" s="1"/>
  <c r="G501" i="3"/>
  <c r="I501" i="3" s="1"/>
  <c r="G502" i="3"/>
  <c r="I502" i="3" s="1"/>
  <c r="G503" i="3"/>
  <c r="I503" i="3" s="1"/>
  <c r="G504" i="3"/>
  <c r="I504" i="3" s="1"/>
  <c r="G505" i="3"/>
  <c r="I505" i="3" s="1"/>
  <c r="G506" i="3"/>
  <c r="I506" i="3" s="1"/>
  <c r="G507" i="3"/>
  <c r="I507" i="3" s="1"/>
  <c r="G508" i="3"/>
  <c r="I508" i="3" s="1"/>
  <c r="G509" i="3"/>
  <c r="I509" i="3" s="1"/>
  <c r="G510" i="3"/>
  <c r="I510" i="3" s="1"/>
  <c r="G511" i="3"/>
  <c r="I511" i="3" s="1"/>
  <c r="G512" i="3"/>
  <c r="I512" i="3" s="1"/>
  <c r="G513" i="3"/>
  <c r="I513" i="3" s="1"/>
  <c r="G514" i="3"/>
  <c r="I514" i="3" s="1"/>
  <c r="G515" i="3"/>
  <c r="I515" i="3" s="1"/>
  <c r="G516" i="3"/>
  <c r="I516" i="3" s="1"/>
  <c r="G517" i="3"/>
  <c r="I517" i="3" s="1"/>
  <c r="G518" i="3"/>
  <c r="I518" i="3" s="1"/>
  <c r="G519" i="3"/>
  <c r="I519" i="3" s="1"/>
  <c r="G520" i="3"/>
  <c r="I520" i="3" s="1"/>
  <c r="G521" i="3"/>
  <c r="I521" i="3" s="1"/>
  <c r="G522" i="3"/>
  <c r="I522" i="3" s="1"/>
  <c r="G523" i="3"/>
  <c r="I523" i="3" s="1"/>
  <c r="G524" i="3"/>
  <c r="I524" i="3" s="1"/>
  <c r="G525" i="3"/>
  <c r="I525" i="3" s="1"/>
  <c r="G526" i="3"/>
  <c r="I526" i="3" s="1"/>
  <c r="G527" i="3"/>
  <c r="I527" i="3" s="1"/>
  <c r="G528" i="3"/>
  <c r="I528" i="3" s="1"/>
  <c r="G529" i="3"/>
  <c r="I529" i="3" s="1"/>
  <c r="G530" i="3"/>
  <c r="I530" i="3" s="1"/>
  <c r="G531" i="3"/>
  <c r="I531" i="3" s="1"/>
  <c r="G532" i="3"/>
  <c r="I532" i="3" s="1"/>
  <c r="G533" i="3"/>
  <c r="I533" i="3" s="1"/>
  <c r="G534" i="3"/>
  <c r="I534" i="3" s="1"/>
  <c r="G535" i="3"/>
  <c r="I535" i="3" s="1"/>
  <c r="G536" i="3"/>
  <c r="I536" i="3" s="1"/>
  <c r="G537" i="3"/>
  <c r="I537" i="3" s="1"/>
  <c r="G538" i="3"/>
  <c r="I538" i="3" s="1"/>
  <c r="G539" i="3"/>
  <c r="I539" i="3" s="1"/>
  <c r="G540" i="3"/>
  <c r="I540" i="3" s="1"/>
  <c r="G541" i="3"/>
  <c r="I541" i="3" s="1"/>
  <c r="G542" i="3"/>
  <c r="I542" i="3" s="1"/>
  <c r="G543" i="3"/>
  <c r="I543" i="3" s="1"/>
  <c r="G544" i="3"/>
  <c r="I544" i="3" s="1"/>
  <c r="G545" i="3"/>
  <c r="I545" i="3" s="1"/>
  <c r="G546" i="3"/>
  <c r="I546" i="3" s="1"/>
  <c r="G547" i="3"/>
  <c r="I547" i="3" s="1"/>
  <c r="G548" i="3"/>
  <c r="I548" i="3" s="1"/>
  <c r="G549" i="3"/>
  <c r="I549" i="3" s="1"/>
  <c r="G550" i="3"/>
  <c r="I550" i="3" s="1"/>
  <c r="G551" i="3"/>
  <c r="I551" i="3" s="1"/>
  <c r="G552" i="3"/>
  <c r="I552" i="3" s="1"/>
  <c r="G553" i="3"/>
  <c r="I553" i="3" s="1"/>
  <c r="G554" i="3"/>
  <c r="I554" i="3" s="1"/>
  <c r="G555" i="3"/>
  <c r="I555" i="3" s="1"/>
  <c r="G556" i="3"/>
  <c r="I556" i="3" s="1"/>
  <c r="G557" i="3"/>
  <c r="I557" i="3" s="1"/>
  <c r="G558" i="3"/>
  <c r="I558" i="3" s="1"/>
  <c r="G559" i="3"/>
  <c r="I559" i="3" s="1"/>
  <c r="G560" i="3"/>
  <c r="I560" i="3" s="1"/>
  <c r="F7" i="3"/>
  <c r="H7" i="3" s="1"/>
  <c r="F8" i="3"/>
  <c r="H8" i="3" s="1"/>
  <c r="F9" i="3"/>
  <c r="H9" i="3" s="1"/>
  <c r="F10" i="3"/>
  <c r="H10" i="3" s="1"/>
  <c r="F11" i="3"/>
  <c r="H11" i="3" s="1"/>
  <c r="F12" i="3"/>
  <c r="H12" i="3" s="1"/>
  <c r="F13" i="3"/>
  <c r="H13" i="3" s="1"/>
  <c r="F14" i="3"/>
  <c r="H14" i="3" s="1"/>
  <c r="F15" i="3"/>
  <c r="H15" i="3" s="1"/>
  <c r="F16" i="3"/>
  <c r="H16" i="3" s="1"/>
  <c r="F17" i="3"/>
  <c r="H17" i="3" s="1"/>
  <c r="F18" i="3"/>
  <c r="H18" i="3" s="1"/>
  <c r="F19" i="3"/>
  <c r="H19" i="3" s="1"/>
  <c r="F20" i="3"/>
  <c r="H20" i="3" s="1"/>
  <c r="F21" i="3"/>
  <c r="H21" i="3" s="1"/>
  <c r="F22" i="3"/>
  <c r="H22" i="3" s="1"/>
  <c r="F23" i="3"/>
  <c r="H23" i="3" s="1"/>
  <c r="F24" i="3"/>
  <c r="H24" i="3" s="1"/>
  <c r="F25" i="3"/>
  <c r="H25" i="3" s="1"/>
  <c r="F26" i="3"/>
  <c r="H26" i="3" s="1"/>
  <c r="F27" i="3"/>
  <c r="H27" i="3" s="1"/>
  <c r="F28" i="3"/>
  <c r="H28" i="3" s="1"/>
  <c r="F29" i="3"/>
  <c r="H29" i="3" s="1"/>
  <c r="F30" i="3"/>
  <c r="H30" i="3" s="1"/>
  <c r="F31" i="3"/>
  <c r="H31" i="3" s="1"/>
  <c r="F32" i="3"/>
  <c r="H32" i="3" s="1"/>
  <c r="F33" i="3"/>
  <c r="H33" i="3" s="1"/>
  <c r="F34" i="3"/>
  <c r="H34" i="3" s="1"/>
  <c r="F35" i="3"/>
  <c r="H35" i="3" s="1"/>
  <c r="F36" i="3"/>
  <c r="H36" i="3" s="1"/>
  <c r="F37" i="3"/>
  <c r="H37" i="3" s="1"/>
  <c r="F38" i="3"/>
  <c r="H38" i="3" s="1"/>
  <c r="F39" i="3"/>
  <c r="H39" i="3" s="1"/>
  <c r="F40" i="3"/>
  <c r="H40" i="3" s="1"/>
  <c r="F41" i="3"/>
  <c r="H41" i="3" s="1"/>
  <c r="F42" i="3"/>
  <c r="H42" i="3" s="1"/>
  <c r="F43" i="3"/>
  <c r="H43" i="3" s="1"/>
  <c r="F44" i="3"/>
  <c r="H44" i="3" s="1"/>
  <c r="F45" i="3"/>
  <c r="H45" i="3" s="1"/>
  <c r="F46" i="3"/>
  <c r="H46" i="3" s="1"/>
  <c r="F47" i="3"/>
  <c r="H47" i="3" s="1"/>
  <c r="F48" i="3"/>
  <c r="H48" i="3" s="1"/>
  <c r="F49" i="3"/>
  <c r="H49" i="3" s="1"/>
  <c r="F50" i="3"/>
  <c r="H50" i="3" s="1"/>
  <c r="F51" i="3"/>
  <c r="H51" i="3" s="1"/>
  <c r="F52" i="3"/>
  <c r="H52" i="3" s="1"/>
  <c r="F53" i="3"/>
  <c r="H53" i="3" s="1"/>
  <c r="F54" i="3"/>
  <c r="H54" i="3" s="1"/>
  <c r="F55" i="3"/>
  <c r="H55" i="3" s="1"/>
  <c r="F56" i="3"/>
  <c r="H56" i="3" s="1"/>
  <c r="F57" i="3"/>
  <c r="H57" i="3" s="1"/>
  <c r="F58" i="3"/>
  <c r="H58" i="3" s="1"/>
  <c r="F59" i="3"/>
  <c r="H59" i="3" s="1"/>
  <c r="F60" i="3"/>
  <c r="H60" i="3" s="1"/>
  <c r="F61" i="3"/>
  <c r="H61" i="3" s="1"/>
  <c r="F62" i="3"/>
  <c r="H62" i="3" s="1"/>
  <c r="F63" i="3"/>
  <c r="H63" i="3" s="1"/>
  <c r="F64" i="3"/>
  <c r="H64" i="3" s="1"/>
  <c r="F65" i="3"/>
  <c r="H65" i="3" s="1"/>
  <c r="F66" i="3"/>
  <c r="H66" i="3" s="1"/>
  <c r="F67" i="3"/>
  <c r="H67" i="3" s="1"/>
  <c r="F68" i="3"/>
  <c r="H68" i="3" s="1"/>
  <c r="F69" i="3"/>
  <c r="H69" i="3" s="1"/>
  <c r="F70" i="3"/>
  <c r="H70" i="3" s="1"/>
  <c r="F71" i="3"/>
  <c r="H71" i="3" s="1"/>
  <c r="F72" i="3"/>
  <c r="H72" i="3" s="1"/>
  <c r="F73" i="3"/>
  <c r="H73" i="3" s="1"/>
  <c r="F74" i="3"/>
  <c r="H74" i="3" s="1"/>
  <c r="F75" i="3"/>
  <c r="H75" i="3" s="1"/>
  <c r="F76" i="3"/>
  <c r="H76" i="3" s="1"/>
  <c r="F77" i="3"/>
  <c r="H77" i="3" s="1"/>
  <c r="F78" i="3"/>
  <c r="H78" i="3" s="1"/>
  <c r="F79" i="3"/>
  <c r="H79" i="3" s="1"/>
  <c r="F80" i="3"/>
  <c r="H80" i="3" s="1"/>
  <c r="F81" i="3"/>
  <c r="H81" i="3" s="1"/>
  <c r="F82" i="3"/>
  <c r="H82" i="3" s="1"/>
  <c r="F83" i="3"/>
  <c r="H83" i="3" s="1"/>
  <c r="F84" i="3"/>
  <c r="H84" i="3" s="1"/>
  <c r="F85" i="3"/>
  <c r="H85" i="3" s="1"/>
  <c r="F86" i="3"/>
  <c r="H86" i="3" s="1"/>
  <c r="F87" i="3"/>
  <c r="H87" i="3" s="1"/>
  <c r="F88" i="3"/>
  <c r="H88" i="3" s="1"/>
  <c r="F89" i="3"/>
  <c r="H89" i="3" s="1"/>
  <c r="F90" i="3"/>
  <c r="H90" i="3" s="1"/>
  <c r="F91" i="3"/>
  <c r="H91" i="3" s="1"/>
  <c r="F92" i="3"/>
  <c r="H92" i="3" s="1"/>
  <c r="F93" i="3"/>
  <c r="H93" i="3" s="1"/>
  <c r="F94" i="3"/>
  <c r="H94" i="3" s="1"/>
  <c r="F95" i="3"/>
  <c r="H95" i="3" s="1"/>
  <c r="F96" i="3"/>
  <c r="H96" i="3" s="1"/>
  <c r="F97" i="3"/>
  <c r="H97" i="3" s="1"/>
  <c r="F98" i="3"/>
  <c r="H98" i="3" s="1"/>
  <c r="F99" i="3"/>
  <c r="H99" i="3" s="1"/>
  <c r="F100" i="3"/>
  <c r="H100" i="3" s="1"/>
  <c r="F101" i="3"/>
  <c r="H101" i="3" s="1"/>
  <c r="F102" i="3"/>
  <c r="H102" i="3" s="1"/>
  <c r="F103" i="3"/>
  <c r="H103" i="3" s="1"/>
  <c r="F104" i="3"/>
  <c r="H104" i="3" s="1"/>
  <c r="F105" i="3"/>
  <c r="H105" i="3" s="1"/>
  <c r="F106" i="3"/>
  <c r="H106" i="3" s="1"/>
  <c r="F107" i="3"/>
  <c r="H107" i="3" s="1"/>
  <c r="F108" i="3"/>
  <c r="H108" i="3" s="1"/>
  <c r="F109" i="3"/>
  <c r="H109" i="3" s="1"/>
  <c r="F110" i="3"/>
  <c r="H110" i="3" s="1"/>
  <c r="F111" i="3"/>
  <c r="H111" i="3" s="1"/>
  <c r="F112" i="3"/>
  <c r="H112" i="3" s="1"/>
  <c r="F113" i="3"/>
  <c r="H113" i="3" s="1"/>
  <c r="F114" i="3"/>
  <c r="H114" i="3" s="1"/>
  <c r="F115" i="3"/>
  <c r="H115" i="3" s="1"/>
  <c r="F116" i="3"/>
  <c r="H116" i="3" s="1"/>
  <c r="F117" i="3"/>
  <c r="H117" i="3" s="1"/>
  <c r="F118" i="3"/>
  <c r="H118" i="3" s="1"/>
  <c r="F119" i="3"/>
  <c r="H119" i="3" s="1"/>
  <c r="F120" i="3"/>
  <c r="H120" i="3" s="1"/>
  <c r="F121" i="3"/>
  <c r="H121" i="3" s="1"/>
  <c r="F122" i="3"/>
  <c r="H122" i="3" s="1"/>
  <c r="F123" i="3"/>
  <c r="H123" i="3" s="1"/>
  <c r="F124" i="3"/>
  <c r="H124" i="3" s="1"/>
  <c r="F125" i="3"/>
  <c r="H125" i="3" s="1"/>
  <c r="F126" i="3"/>
  <c r="H126" i="3" s="1"/>
  <c r="F127" i="3"/>
  <c r="H127" i="3" s="1"/>
  <c r="F128" i="3"/>
  <c r="H128" i="3" s="1"/>
  <c r="F129" i="3"/>
  <c r="H129" i="3" s="1"/>
  <c r="F130" i="3"/>
  <c r="H130" i="3" s="1"/>
  <c r="F131" i="3"/>
  <c r="H131" i="3" s="1"/>
  <c r="F132" i="3"/>
  <c r="H132" i="3" s="1"/>
  <c r="F133" i="3"/>
  <c r="H133" i="3" s="1"/>
  <c r="F134" i="3"/>
  <c r="H134" i="3" s="1"/>
  <c r="F135" i="3"/>
  <c r="H135" i="3" s="1"/>
  <c r="F136" i="3"/>
  <c r="H136" i="3" s="1"/>
  <c r="F137" i="3"/>
  <c r="H137" i="3" s="1"/>
  <c r="F138" i="3"/>
  <c r="H138" i="3" s="1"/>
  <c r="F139" i="3"/>
  <c r="H139" i="3" s="1"/>
  <c r="F140" i="3"/>
  <c r="H140" i="3" s="1"/>
  <c r="F141" i="3"/>
  <c r="H141" i="3" s="1"/>
  <c r="F142" i="3"/>
  <c r="H142" i="3" s="1"/>
  <c r="F143" i="3"/>
  <c r="H143" i="3" s="1"/>
  <c r="F144" i="3"/>
  <c r="H144" i="3" s="1"/>
  <c r="F145" i="3"/>
  <c r="H145" i="3" s="1"/>
  <c r="F146" i="3"/>
  <c r="H146" i="3" s="1"/>
  <c r="F147" i="3"/>
  <c r="H147" i="3" s="1"/>
  <c r="F148" i="3"/>
  <c r="H148" i="3" s="1"/>
  <c r="F149" i="3"/>
  <c r="H149" i="3" s="1"/>
  <c r="F150" i="3"/>
  <c r="H150" i="3" s="1"/>
  <c r="F151" i="3"/>
  <c r="H151" i="3" s="1"/>
  <c r="F152" i="3"/>
  <c r="H152" i="3" s="1"/>
  <c r="F153" i="3"/>
  <c r="H153" i="3" s="1"/>
  <c r="F154" i="3"/>
  <c r="H154" i="3" s="1"/>
  <c r="F155" i="3"/>
  <c r="H155" i="3" s="1"/>
  <c r="F156" i="3"/>
  <c r="H156" i="3" s="1"/>
  <c r="F157" i="3"/>
  <c r="H157" i="3" s="1"/>
  <c r="F158" i="3"/>
  <c r="H158" i="3" s="1"/>
  <c r="F159" i="3"/>
  <c r="H159" i="3" s="1"/>
  <c r="F160" i="3"/>
  <c r="H160" i="3" s="1"/>
  <c r="F161" i="3"/>
  <c r="H161" i="3" s="1"/>
  <c r="F162" i="3"/>
  <c r="H162" i="3" s="1"/>
  <c r="F163" i="3"/>
  <c r="H163" i="3" s="1"/>
  <c r="F164" i="3"/>
  <c r="H164" i="3" s="1"/>
  <c r="F165" i="3"/>
  <c r="H165" i="3" s="1"/>
  <c r="F166" i="3"/>
  <c r="H166" i="3" s="1"/>
  <c r="F167" i="3"/>
  <c r="H167" i="3" s="1"/>
  <c r="F168" i="3"/>
  <c r="H168" i="3" s="1"/>
  <c r="F169" i="3"/>
  <c r="H169" i="3" s="1"/>
  <c r="F170" i="3"/>
  <c r="H170" i="3" s="1"/>
  <c r="F171" i="3"/>
  <c r="H171" i="3" s="1"/>
  <c r="F172" i="3"/>
  <c r="H172" i="3" s="1"/>
  <c r="F173" i="3"/>
  <c r="H173" i="3" s="1"/>
  <c r="F174" i="3"/>
  <c r="H174" i="3" s="1"/>
  <c r="F175" i="3"/>
  <c r="H175" i="3" s="1"/>
  <c r="F176" i="3"/>
  <c r="H176" i="3" s="1"/>
  <c r="F177" i="3"/>
  <c r="H177" i="3" s="1"/>
  <c r="F178" i="3"/>
  <c r="H178" i="3" s="1"/>
  <c r="F179" i="3"/>
  <c r="H179" i="3" s="1"/>
  <c r="F180" i="3"/>
  <c r="H180" i="3" s="1"/>
  <c r="F181" i="3"/>
  <c r="H181" i="3" s="1"/>
  <c r="F182" i="3"/>
  <c r="H182" i="3" s="1"/>
  <c r="F183" i="3"/>
  <c r="H183" i="3" s="1"/>
  <c r="F184" i="3"/>
  <c r="H184" i="3" s="1"/>
  <c r="F185" i="3"/>
  <c r="H185" i="3" s="1"/>
  <c r="F186" i="3"/>
  <c r="H186" i="3" s="1"/>
  <c r="F187" i="3"/>
  <c r="H187" i="3" s="1"/>
  <c r="F188" i="3"/>
  <c r="H188" i="3" s="1"/>
  <c r="F189" i="3"/>
  <c r="H189" i="3" s="1"/>
  <c r="F190" i="3"/>
  <c r="H190" i="3" s="1"/>
  <c r="F191" i="3"/>
  <c r="H191" i="3" s="1"/>
  <c r="F192" i="3"/>
  <c r="H192" i="3" s="1"/>
  <c r="F193" i="3"/>
  <c r="H193" i="3" s="1"/>
  <c r="F194" i="3"/>
  <c r="H194" i="3" s="1"/>
  <c r="F195" i="3"/>
  <c r="H195" i="3" s="1"/>
  <c r="F196" i="3"/>
  <c r="H196" i="3" s="1"/>
  <c r="F197" i="3"/>
  <c r="H197" i="3" s="1"/>
  <c r="F198" i="3"/>
  <c r="H198" i="3" s="1"/>
  <c r="F199" i="3"/>
  <c r="H199" i="3" s="1"/>
  <c r="F200" i="3"/>
  <c r="H200" i="3" s="1"/>
  <c r="F201" i="3"/>
  <c r="H201" i="3" s="1"/>
  <c r="F202" i="3"/>
  <c r="H202" i="3" s="1"/>
  <c r="F203" i="3"/>
  <c r="H203" i="3" s="1"/>
  <c r="F204" i="3"/>
  <c r="H204" i="3" s="1"/>
  <c r="F205" i="3"/>
  <c r="H205" i="3" s="1"/>
  <c r="F206" i="3"/>
  <c r="H206" i="3" s="1"/>
  <c r="F207" i="3"/>
  <c r="H207" i="3" s="1"/>
  <c r="F208" i="3"/>
  <c r="H208" i="3" s="1"/>
  <c r="F209" i="3"/>
  <c r="H209" i="3" s="1"/>
  <c r="F210" i="3"/>
  <c r="H210" i="3" s="1"/>
  <c r="F211" i="3"/>
  <c r="H211" i="3" s="1"/>
  <c r="F212" i="3"/>
  <c r="H212" i="3" s="1"/>
  <c r="F213" i="3"/>
  <c r="H213" i="3" s="1"/>
  <c r="F214" i="3"/>
  <c r="H214" i="3" s="1"/>
  <c r="F215" i="3"/>
  <c r="H215" i="3" s="1"/>
  <c r="F216" i="3"/>
  <c r="H216" i="3" s="1"/>
  <c r="F217" i="3"/>
  <c r="H217" i="3" s="1"/>
  <c r="F218" i="3"/>
  <c r="H218" i="3" s="1"/>
  <c r="F219" i="3"/>
  <c r="H219" i="3" s="1"/>
  <c r="F220" i="3"/>
  <c r="H220" i="3" s="1"/>
  <c r="F221" i="3"/>
  <c r="H221" i="3" s="1"/>
  <c r="F222" i="3"/>
  <c r="H222" i="3" s="1"/>
  <c r="F223" i="3"/>
  <c r="H223" i="3" s="1"/>
  <c r="F224" i="3"/>
  <c r="H224" i="3" s="1"/>
  <c r="F225" i="3"/>
  <c r="H225" i="3" s="1"/>
  <c r="F226" i="3"/>
  <c r="H226" i="3" s="1"/>
  <c r="F227" i="3"/>
  <c r="H227" i="3" s="1"/>
  <c r="F228" i="3"/>
  <c r="H228" i="3" s="1"/>
  <c r="F229" i="3"/>
  <c r="H229" i="3" s="1"/>
  <c r="F230" i="3"/>
  <c r="H230" i="3" s="1"/>
  <c r="F231" i="3"/>
  <c r="H231" i="3" s="1"/>
  <c r="F232" i="3"/>
  <c r="H232" i="3" s="1"/>
  <c r="F233" i="3"/>
  <c r="H233" i="3" s="1"/>
  <c r="F234" i="3"/>
  <c r="H234" i="3" s="1"/>
  <c r="F235" i="3"/>
  <c r="H235" i="3" s="1"/>
  <c r="F236" i="3"/>
  <c r="H236" i="3" s="1"/>
  <c r="F237" i="3"/>
  <c r="H237" i="3" s="1"/>
  <c r="F238" i="3"/>
  <c r="H238" i="3" s="1"/>
  <c r="F239" i="3"/>
  <c r="H239" i="3" s="1"/>
  <c r="F240" i="3"/>
  <c r="H240" i="3" s="1"/>
  <c r="F241" i="3"/>
  <c r="H241" i="3" s="1"/>
  <c r="F242" i="3"/>
  <c r="H242" i="3" s="1"/>
  <c r="F243" i="3"/>
  <c r="H243" i="3" s="1"/>
  <c r="F244" i="3"/>
  <c r="H244" i="3" s="1"/>
  <c r="F245" i="3"/>
  <c r="H245" i="3" s="1"/>
  <c r="F246" i="3"/>
  <c r="H246" i="3" s="1"/>
  <c r="F247" i="3"/>
  <c r="H247" i="3" s="1"/>
  <c r="F248" i="3"/>
  <c r="H248" i="3" s="1"/>
  <c r="F249" i="3"/>
  <c r="H249" i="3" s="1"/>
  <c r="F250" i="3"/>
  <c r="H250" i="3" s="1"/>
  <c r="F251" i="3"/>
  <c r="H251" i="3" s="1"/>
  <c r="F252" i="3"/>
  <c r="H252" i="3" s="1"/>
  <c r="F253" i="3"/>
  <c r="H253" i="3" s="1"/>
  <c r="F254" i="3"/>
  <c r="H254" i="3" s="1"/>
  <c r="F255" i="3"/>
  <c r="H255" i="3" s="1"/>
  <c r="F256" i="3"/>
  <c r="H256" i="3" s="1"/>
  <c r="F257" i="3"/>
  <c r="H257" i="3" s="1"/>
  <c r="F258" i="3"/>
  <c r="H258" i="3" s="1"/>
  <c r="F259" i="3"/>
  <c r="H259" i="3" s="1"/>
  <c r="F260" i="3"/>
  <c r="H260" i="3" s="1"/>
  <c r="F261" i="3"/>
  <c r="H261" i="3" s="1"/>
  <c r="F262" i="3"/>
  <c r="H262" i="3" s="1"/>
  <c r="F263" i="3"/>
  <c r="H263" i="3" s="1"/>
  <c r="F264" i="3"/>
  <c r="H264" i="3" s="1"/>
  <c r="F265" i="3"/>
  <c r="H265" i="3" s="1"/>
  <c r="F266" i="3"/>
  <c r="H266" i="3" s="1"/>
  <c r="F267" i="3"/>
  <c r="H267" i="3" s="1"/>
  <c r="F268" i="3"/>
  <c r="H268" i="3" s="1"/>
  <c r="F269" i="3"/>
  <c r="H269" i="3" s="1"/>
  <c r="F270" i="3"/>
  <c r="H270" i="3" s="1"/>
  <c r="F271" i="3"/>
  <c r="H271" i="3" s="1"/>
  <c r="F272" i="3"/>
  <c r="H272" i="3" s="1"/>
  <c r="F273" i="3"/>
  <c r="H273" i="3" s="1"/>
  <c r="F274" i="3"/>
  <c r="H274" i="3" s="1"/>
  <c r="F275" i="3"/>
  <c r="H275" i="3" s="1"/>
  <c r="F276" i="3"/>
  <c r="H276" i="3" s="1"/>
  <c r="F277" i="3"/>
  <c r="H277" i="3" s="1"/>
  <c r="F278" i="3"/>
  <c r="H278" i="3" s="1"/>
  <c r="F279" i="3"/>
  <c r="H279" i="3" s="1"/>
  <c r="F280" i="3"/>
  <c r="H280" i="3" s="1"/>
  <c r="F281" i="3"/>
  <c r="H281" i="3" s="1"/>
  <c r="F282" i="3"/>
  <c r="H282" i="3" s="1"/>
  <c r="F283" i="3"/>
  <c r="H283" i="3" s="1"/>
  <c r="F284" i="3"/>
  <c r="H284" i="3" s="1"/>
  <c r="F285" i="3"/>
  <c r="H285" i="3" s="1"/>
  <c r="F286" i="3"/>
  <c r="H286" i="3" s="1"/>
  <c r="F287" i="3"/>
  <c r="H287" i="3" s="1"/>
  <c r="F288" i="3"/>
  <c r="H288" i="3" s="1"/>
  <c r="F289" i="3"/>
  <c r="H289" i="3" s="1"/>
  <c r="F290" i="3"/>
  <c r="H290" i="3" s="1"/>
  <c r="F291" i="3"/>
  <c r="H291" i="3" s="1"/>
  <c r="F292" i="3"/>
  <c r="H292" i="3" s="1"/>
  <c r="F293" i="3"/>
  <c r="H293" i="3" s="1"/>
  <c r="F294" i="3"/>
  <c r="H294" i="3" s="1"/>
  <c r="F295" i="3"/>
  <c r="H295" i="3" s="1"/>
  <c r="F296" i="3"/>
  <c r="H296" i="3" s="1"/>
  <c r="F297" i="3"/>
  <c r="H297" i="3" s="1"/>
  <c r="F298" i="3"/>
  <c r="H298" i="3" s="1"/>
  <c r="F299" i="3"/>
  <c r="H299" i="3" s="1"/>
  <c r="F300" i="3"/>
  <c r="H300" i="3" s="1"/>
  <c r="F301" i="3"/>
  <c r="H301" i="3" s="1"/>
  <c r="F302" i="3"/>
  <c r="H302" i="3" s="1"/>
  <c r="F303" i="3"/>
  <c r="H303" i="3" s="1"/>
  <c r="F304" i="3"/>
  <c r="H304" i="3" s="1"/>
  <c r="F305" i="3"/>
  <c r="H305" i="3" s="1"/>
  <c r="F306" i="3"/>
  <c r="H306" i="3" s="1"/>
  <c r="F307" i="3"/>
  <c r="H307" i="3" s="1"/>
  <c r="F308" i="3"/>
  <c r="H308" i="3" s="1"/>
  <c r="F309" i="3"/>
  <c r="H309" i="3" s="1"/>
  <c r="F310" i="3"/>
  <c r="H310" i="3" s="1"/>
  <c r="F311" i="3"/>
  <c r="H311" i="3" s="1"/>
  <c r="F312" i="3"/>
  <c r="H312" i="3" s="1"/>
  <c r="F313" i="3"/>
  <c r="H313" i="3" s="1"/>
  <c r="F314" i="3"/>
  <c r="H314" i="3" s="1"/>
  <c r="F315" i="3"/>
  <c r="H315" i="3" s="1"/>
  <c r="F316" i="3"/>
  <c r="H316" i="3" s="1"/>
  <c r="F317" i="3"/>
  <c r="H317" i="3" s="1"/>
  <c r="F318" i="3"/>
  <c r="H318" i="3" s="1"/>
  <c r="F319" i="3"/>
  <c r="H319" i="3" s="1"/>
  <c r="F320" i="3"/>
  <c r="H320" i="3" s="1"/>
  <c r="F321" i="3"/>
  <c r="H321" i="3" s="1"/>
  <c r="F322" i="3"/>
  <c r="H322" i="3" s="1"/>
  <c r="F323" i="3"/>
  <c r="H323" i="3" s="1"/>
  <c r="F324" i="3"/>
  <c r="H324" i="3" s="1"/>
  <c r="F325" i="3"/>
  <c r="H325" i="3" s="1"/>
  <c r="F326" i="3"/>
  <c r="H326" i="3" s="1"/>
  <c r="F327" i="3"/>
  <c r="H327" i="3" s="1"/>
  <c r="F328" i="3"/>
  <c r="H328" i="3" s="1"/>
  <c r="F329" i="3"/>
  <c r="H329" i="3" s="1"/>
  <c r="F330" i="3"/>
  <c r="H330" i="3" s="1"/>
  <c r="F331" i="3"/>
  <c r="H331" i="3" s="1"/>
  <c r="F332" i="3"/>
  <c r="H332" i="3" s="1"/>
  <c r="F333" i="3"/>
  <c r="H333" i="3" s="1"/>
  <c r="F334" i="3"/>
  <c r="H334" i="3" s="1"/>
  <c r="F335" i="3"/>
  <c r="H335" i="3" s="1"/>
  <c r="F336" i="3"/>
  <c r="H336" i="3" s="1"/>
  <c r="F337" i="3"/>
  <c r="H337" i="3" s="1"/>
  <c r="F338" i="3"/>
  <c r="H338" i="3" s="1"/>
  <c r="F339" i="3"/>
  <c r="H339" i="3" s="1"/>
  <c r="F340" i="3"/>
  <c r="H340" i="3" s="1"/>
  <c r="F341" i="3"/>
  <c r="H341" i="3" s="1"/>
  <c r="F342" i="3"/>
  <c r="H342" i="3" s="1"/>
  <c r="F343" i="3"/>
  <c r="H343" i="3" s="1"/>
  <c r="F344" i="3"/>
  <c r="H344" i="3" s="1"/>
  <c r="F345" i="3"/>
  <c r="H345" i="3" s="1"/>
  <c r="F346" i="3"/>
  <c r="H346" i="3" s="1"/>
  <c r="F347" i="3"/>
  <c r="H347" i="3" s="1"/>
  <c r="F348" i="3"/>
  <c r="H348" i="3" s="1"/>
  <c r="F349" i="3"/>
  <c r="H349" i="3" s="1"/>
  <c r="F350" i="3"/>
  <c r="H350" i="3" s="1"/>
  <c r="F351" i="3"/>
  <c r="H351" i="3" s="1"/>
  <c r="F352" i="3"/>
  <c r="H352" i="3" s="1"/>
  <c r="F353" i="3"/>
  <c r="H353" i="3" s="1"/>
  <c r="F354" i="3"/>
  <c r="H354" i="3" s="1"/>
  <c r="F355" i="3"/>
  <c r="H355" i="3" s="1"/>
  <c r="F356" i="3"/>
  <c r="H356" i="3" s="1"/>
  <c r="F357" i="3"/>
  <c r="H357" i="3" s="1"/>
  <c r="F358" i="3"/>
  <c r="H358" i="3" s="1"/>
  <c r="F359" i="3"/>
  <c r="H359" i="3" s="1"/>
  <c r="F360" i="3"/>
  <c r="H360" i="3" s="1"/>
  <c r="F361" i="3"/>
  <c r="H361" i="3" s="1"/>
  <c r="F362" i="3"/>
  <c r="H362" i="3" s="1"/>
  <c r="F363" i="3"/>
  <c r="H363" i="3" s="1"/>
  <c r="F364" i="3"/>
  <c r="H364" i="3" s="1"/>
  <c r="F365" i="3"/>
  <c r="H365" i="3" s="1"/>
  <c r="F366" i="3"/>
  <c r="H366" i="3" s="1"/>
  <c r="F367" i="3"/>
  <c r="H367" i="3" s="1"/>
  <c r="F368" i="3"/>
  <c r="H368" i="3" s="1"/>
  <c r="F369" i="3"/>
  <c r="H369" i="3" s="1"/>
  <c r="F370" i="3"/>
  <c r="H370" i="3" s="1"/>
  <c r="F371" i="3"/>
  <c r="H371" i="3" s="1"/>
  <c r="F372" i="3"/>
  <c r="H372" i="3" s="1"/>
  <c r="F373" i="3"/>
  <c r="H373" i="3" s="1"/>
  <c r="F374" i="3"/>
  <c r="H374" i="3" s="1"/>
  <c r="F375" i="3"/>
  <c r="H375" i="3" s="1"/>
  <c r="F376" i="3"/>
  <c r="H376" i="3" s="1"/>
  <c r="F377" i="3"/>
  <c r="H377" i="3" s="1"/>
  <c r="F378" i="3"/>
  <c r="H378" i="3" s="1"/>
  <c r="F379" i="3"/>
  <c r="H379" i="3" s="1"/>
  <c r="F380" i="3"/>
  <c r="H380" i="3" s="1"/>
  <c r="F381" i="3"/>
  <c r="H381" i="3" s="1"/>
  <c r="F382" i="3"/>
  <c r="H382" i="3" s="1"/>
  <c r="F383" i="3"/>
  <c r="H383" i="3" s="1"/>
  <c r="F384" i="3"/>
  <c r="H384" i="3" s="1"/>
  <c r="F385" i="3"/>
  <c r="H385" i="3" s="1"/>
  <c r="F386" i="3"/>
  <c r="H386" i="3" s="1"/>
  <c r="F387" i="3"/>
  <c r="H387" i="3" s="1"/>
  <c r="F388" i="3"/>
  <c r="H388" i="3" s="1"/>
  <c r="F389" i="3"/>
  <c r="H389" i="3" s="1"/>
  <c r="F390" i="3"/>
  <c r="H390" i="3" s="1"/>
  <c r="F391" i="3"/>
  <c r="H391" i="3" s="1"/>
  <c r="F392" i="3"/>
  <c r="H392" i="3" s="1"/>
  <c r="F393" i="3"/>
  <c r="H393" i="3" s="1"/>
  <c r="F394" i="3"/>
  <c r="H394" i="3" s="1"/>
  <c r="F395" i="3"/>
  <c r="H395" i="3" s="1"/>
  <c r="F396" i="3"/>
  <c r="H396" i="3" s="1"/>
  <c r="F397" i="3"/>
  <c r="H397" i="3" s="1"/>
  <c r="F398" i="3"/>
  <c r="H398" i="3" s="1"/>
  <c r="F399" i="3"/>
  <c r="H399" i="3" s="1"/>
  <c r="F400" i="3"/>
  <c r="H400" i="3" s="1"/>
  <c r="F401" i="3"/>
  <c r="H401" i="3" s="1"/>
  <c r="F402" i="3"/>
  <c r="H402" i="3" s="1"/>
  <c r="F403" i="3"/>
  <c r="H403" i="3" s="1"/>
  <c r="F404" i="3"/>
  <c r="H404" i="3" s="1"/>
  <c r="F405" i="3"/>
  <c r="H405" i="3" s="1"/>
  <c r="F406" i="3"/>
  <c r="H406" i="3" s="1"/>
  <c r="F407" i="3"/>
  <c r="H407" i="3" s="1"/>
  <c r="F408" i="3"/>
  <c r="H408" i="3" s="1"/>
  <c r="F409" i="3"/>
  <c r="H409" i="3" s="1"/>
  <c r="F410" i="3"/>
  <c r="H410" i="3" s="1"/>
  <c r="F411" i="3"/>
  <c r="H411" i="3" s="1"/>
  <c r="F412" i="3"/>
  <c r="H412" i="3" s="1"/>
  <c r="F413" i="3"/>
  <c r="H413" i="3" s="1"/>
  <c r="F414" i="3"/>
  <c r="H414" i="3" s="1"/>
  <c r="F415" i="3"/>
  <c r="H415" i="3" s="1"/>
  <c r="F416" i="3"/>
  <c r="H416" i="3" s="1"/>
  <c r="F417" i="3"/>
  <c r="H417" i="3" s="1"/>
  <c r="F418" i="3"/>
  <c r="H418" i="3" s="1"/>
  <c r="F419" i="3"/>
  <c r="H419" i="3" s="1"/>
  <c r="F420" i="3"/>
  <c r="H420" i="3" s="1"/>
  <c r="F421" i="3"/>
  <c r="H421" i="3" s="1"/>
  <c r="F422" i="3"/>
  <c r="H422" i="3" s="1"/>
  <c r="F423" i="3"/>
  <c r="H423" i="3" s="1"/>
  <c r="F424" i="3"/>
  <c r="H424" i="3" s="1"/>
  <c r="F425" i="3"/>
  <c r="H425" i="3" s="1"/>
  <c r="F426" i="3"/>
  <c r="H426" i="3" s="1"/>
  <c r="F427" i="3"/>
  <c r="H427" i="3" s="1"/>
  <c r="F428" i="3"/>
  <c r="H428" i="3" s="1"/>
  <c r="F429" i="3"/>
  <c r="H429" i="3" s="1"/>
  <c r="F430" i="3"/>
  <c r="H430" i="3" s="1"/>
  <c r="F431" i="3"/>
  <c r="H431" i="3" s="1"/>
  <c r="F432" i="3"/>
  <c r="H432" i="3" s="1"/>
  <c r="F433" i="3"/>
  <c r="H433" i="3" s="1"/>
  <c r="F434" i="3"/>
  <c r="H434" i="3" s="1"/>
  <c r="F435" i="3"/>
  <c r="H435" i="3" s="1"/>
  <c r="F436" i="3"/>
  <c r="H436" i="3" s="1"/>
  <c r="F437" i="3"/>
  <c r="H437" i="3" s="1"/>
  <c r="F438" i="3"/>
  <c r="H438" i="3" s="1"/>
  <c r="F439" i="3"/>
  <c r="H439" i="3" s="1"/>
  <c r="F440" i="3"/>
  <c r="H440" i="3" s="1"/>
  <c r="F441" i="3"/>
  <c r="H441" i="3" s="1"/>
  <c r="F442" i="3"/>
  <c r="H442" i="3" s="1"/>
  <c r="F443" i="3"/>
  <c r="H443" i="3" s="1"/>
  <c r="F444" i="3"/>
  <c r="H444" i="3" s="1"/>
  <c r="F445" i="3"/>
  <c r="H445" i="3" s="1"/>
  <c r="F446" i="3"/>
  <c r="H446" i="3" s="1"/>
  <c r="F447" i="3"/>
  <c r="H447" i="3" s="1"/>
  <c r="F448" i="3"/>
  <c r="H448" i="3" s="1"/>
  <c r="F449" i="3"/>
  <c r="H449" i="3" s="1"/>
  <c r="F450" i="3"/>
  <c r="H450" i="3" s="1"/>
  <c r="F451" i="3"/>
  <c r="H451" i="3" s="1"/>
  <c r="F452" i="3"/>
  <c r="H452" i="3" s="1"/>
  <c r="F453" i="3"/>
  <c r="H453" i="3" s="1"/>
  <c r="F454" i="3"/>
  <c r="H454" i="3" s="1"/>
  <c r="F455" i="3"/>
  <c r="H455" i="3" s="1"/>
  <c r="F456" i="3"/>
  <c r="H456" i="3" s="1"/>
  <c r="F457" i="3"/>
  <c r="H457" i="3" s="1"/>
  <c r="F458" i="3"/>
  <c r="H458" i="3" s="1"/>
  <c r="F459" i="3"/>
  <c r="H459" i="3" s="1"/>
  <c r="F460" i="3"/>
  <c r="H460" i="3" s="1"/>
  <c r="F461" i="3"/>
  <c r="H461" i="3" s="1"/>
  <c r="F462" i="3"/>
  <c r="H462" i="3" s="1"/>
  <c r="F463" i="3"/>
  <c r="H463" i="3" s="1"/>
  <c r="F464" i="3"/>
  <c r="H464" i="3" s="1"/>
  <c r="F465" i="3"/>
  <c r="H465" i="3" s="1"/>
  <c r="F466" i="3"/>
  <c r="H466" i="3" s="1"/>
  <c r="F467" i="3"/>
  <c r="H467" i="3" s="1"/>
  <c r="F468" i="3"/>
  <c r="H468" i="3" s="1"/>
  <c r="F469" i="3"/>
  <c r="H469" i="3" s="1"/>
  <c r="F470" i="3"/>
  <c r="H470" i="3" s="1"/>
  <c r="F471" i="3"/>
  <c r="H471" i="3" s="1"/>
  <c r="F472" i="3"/>
  <c r="H472" i="3" s="1"/>
  <c r="F473" i="3"/>
  <c r="H473" i="3" s="1"/>
  <c r="F474" i="3"/>
  <c r="H474" i="3" s="1"/>
  <c r="F475" i="3"/>
  <c r="H475" i="3" s="1"/>
  <c r="F476" i="3"/>
  <c r="H476" i="3" s="1"/>
  <c r="F477" i="3"/>
  <c r="H477" i="3" s="1"/>
  <c r="F478" i="3"/>
  <c r="H478" i="3" s="1"/>
  <c r="F479" i="3"/>
  <c r="H479" i="3" s="1"/>
  <c r="F480" i="3"/>
  <c r="H480" i="3" s="1"/>
  <c r="F481" i="3"/>
  <c r="H481" i="3" s="1"/>
  <c r="F482" i="3"/>
  <c r="H482" i="3" s="1"/>
  <c r="F483" i="3"/>
  <c r="H483" i="3" s="1"/>
  <c r="F484" i="3"/>
  <c r="H484" i="3" s="1"/>
  <c r="F485" i="3"/>
  <c r="H485" i="3" s="1"/>
  <c r="F486" i="3"/>
  <c r="H486" i="3" s="1"/>
  <c r="F487" i="3"/>
  <c r="H487" i="3" s="1"/>
  <c r="F488" i="3"/>
  <c r="H488" i="3" s="1"/>
  <c r="F489" i="3"/>
  <c r="H489" i="3" s="1"/>
  <c r="F490" i="3"/>
  <c r="H490" i="3" s="1"/>
  <c r="F491" i="3"/>
  <c r="H491" i="3" s="1"/>
  <c r="F492" i="3"/>
  <c r="H492" i="3" s="1"/>
  <c r="F493" i="3"/>
  <c r="H493" i="3" s="1"/>
  <c r="F494" i="3"/>
  <c r="H494" i="3" s="1"/>
  <c r="F495" i="3"/>
  <c r="H495" i="3" s="1"/>
  <c r="F496" i="3"/>
  <c r="H496" i="3" s="1"/>
  <c r="F497" i="3"/>
  <c r="H497" i="3" s="1"/>
  <c r="F498" i="3"/>
  <c r="H498" i="3" s="1"/>
  <c r="F499" i="3"/>
  <c r="H499" i="3" s="1"/>
  <c r="F500" i="3"/>
  <c r="H500" i="3" s="1"/>
  <c r="F501" i="3"/>
  <c r="H501" i="3" s="1"/>
  <c r="F502" i="3"/>
  <c r="H502" i="3" s="1"/>
  <c r="F503" i="3"/>
  <c r="H503" i="3" s="1"/>
  <c r="F504" i="3"/>
  <c r="H504" i="3" s="1"/>
  <c r="F505" i="3"/>
  <c r="H505" i="3" s="1"/>
  <c r="F506" i="3"/>
  <c r="H506" i="3" s="1"/>
  <c r="F507" i="3"/>
  <c r="H507" i="3" s="1"/>
  <c r="F508" i="3"/>
  <c r="H508" i="3" s="1"/>
  <c r="F509" i="3"/>
  <c r="H509" i="3" s="1"/>
  <c r="F510" i="3"/>
  <c r="H510" i="3" s="1"/>
  <c r="F511" i="3"/>
  <c r="H511" i="3" s="1"/>
  <c r="F512" i="3"/>
  <c r="H512" i="3" s="1"/>
  <c r="F513" i="3"/>
  <c r="H513" i="3" s="1"/>
  <c r="F514" i="3"/>
  <c r="H514" i="3" s="1"/>
  <c r="F515" i="3"/>
  <c r="H515" i="3" s="1"/>
  <c r="F516" i="3"/>
  <c r="H516" i="3" s="1"/>
  <c r="F517" i="3"/>
  <c r="H517" i="3" s="1"/>
  <c r="F518" i="3"/>
  <c r="H518" i="3" s="1"/>
  <c r="F519" i="3"/>
  <c r="H519" i="3" s="1"/>
  <c r="F520" i="3"/>
  <c r="H520" i="3" s="1"/>
  <c r="F521" i="3"/>
  <c r="H521" i="3" s="1"/>
  <c r="F522" i="3"/>
  <c r="H522" i="3" s="1"/>
  <c r="F523" i="3"/>
  <c r="H523" i="3" s="1"/>
  <c r="F524" i="3"/>
  <c r="H524" i="3" s="1"/>
  <c r="F525" i="3"/>
  <c r="H525" i="3" s="1"/>
  <c r="F526" i="3"/>
  <c r="H526" i="3" s="1"/>
  <c r="F527" i="3"/>
  <c r="H527" i="3" s="1"/>
  <c r="F528" i="3"/>
  <c r="H528" i="3" s="1"/>
  <c r="F529" i="3"/>
  <c r="H529" i="3" s="1"/>
  <c r="F530" i="3"/>
  <c r="H530" i="3" s="1"/>
  <c r="F531" i="3"/>
  <c r="H531" i="3" s="1"/>
  <c r="F532" i="3"/>
  <c r="H532" i="3" s="1"/>
  <c r="F533" i="3"/>
  <c r="H533" i="3" s="1"/>
  <c r="F534" i="3"/>
  <c r="H534" i="3" s="1"/>
  <c r="F535" i="3"/>
  <c r="H535" i="3" s="1"/>
  <c r="F536" i="3"/>
  <c r="H536" i="3" s="1"/>
  <c r="F537" i="3"/>
  <c r="H537" i="3" s="1"/>
  <c r="F538" i="3"/>
  <c r="H538" i="3" s="1"/>
  <c r="F539" i="3"/>
  <c r="H539" i="3" s="1"/>
  <c r="F540" i="3"/>
  <c r="H540" i="3" s="1"/>
  <c r="F541" i="3"/>
  <c r="H541" i="3" s="1"/>
  <c r="F542" i="3"/>
  <c r="H542" i="3" s="1"/>
  <c r="F543" i="3"/>
  <c r="H543" i="3" s="1"/>
  <c r="F544" i="3"/>
  <c r="H544" i="3" s="1"/>
  <c r="F545" i="3"/>
  <c r="H545" i="3" s="1"/>
  <c r="F546" i="3"/>
  <c r="H546" i="3" s="1"/>
  <c r="F547" i="3"/>
  <c r="H547" i="3" s="1"/>
  <c r="F548" i="3"/>
  <c r="H548" i="3" s="1"/>
  <c r="F549" i="3"/>
  <c r="H549" i="3" s="1"/>
  <c r="F550" i="3"/>
  <c r="H550" i="3" s="1"/>
  <c r="F551" i="3"/>
  <c r="H551" i="3" s="1"/>
  <c r="F552" i="3"/>
  <c r="H552" i="3" s="1"/>
  <c r="F553" i="3"/>
  <c r="H553" i="3" s="1"/>
  <c r="F554" i="3"/>
  <c r="H554" i="3" s="1"/>
  <c r="F555" i="3"/>
  <c r="H555" i="3" s="1"/>
  <c r="F556" i="3"/>
  <c r="H556" i="3" s="1"/>
  <c r="F557" i="3"/>
  <c r="H557" i="3" s="1"/>
  <c r="F558" i="3"/>
  <c r="H558" i="3" s="1"/>
  <c r="F559" i="3"/>
  <c r="H559" i="3" s="1"/>
  <c r="F560" i="3"/>
  <c r="H560" i="3" s="1"/>
  <c r="G6" i="3"/>
  <c r="I6" i="3" s="1"/>
  <c r="F6" i="3"/>
  <c r="H6" i="3" s="1"/>
  <c r="G49" i="2"/>
  <c r="E49" i="2"/>
  <c r="C49" i="2" s="1"/>
  <c r="E48" i="2"/>
  <c r="E47" i="2"/>
  <c r="G47" i="2" s="1"/>
  <c r="E46" i="2"/>
  <c r="E50" i="2" s="1"/>
  <c r="D46" i="2"/>
  <c r="C46" i="2"/>
  <c r="D83" i="1"/>
  <c r="D85" i="1" s="1"/>
  <c r="D78" i="1"/>
  <c r="D80" i="1" s="1"/>
  <c r="H75" i="1"/>
  <c r="D75" i="1"/>
  <c r="F53" i="1"/>
  <c r="G52" i="1"/>
  <c r="H51" i="1"/>
  <c r="F51" i="1"/>
  <c r="D51" i="1"/>
  <c r="D53" i="1" s="1"/>
  <c r="J48" i="1"/>
  <c r="F48" i="1"/>
  <c r="D48" i="1"/>
  <c r="J46" i="1"/>
  <c r="F46" i="1"/>
  <c r="H44" i="1" s="1"/>
  <c r="D46" i="1"/>
  <c r="J44" i="1"/>
  <c r="K44" i="1" s="1"/>
  <c r="F44" i="1"/>
  <c r="E16" i="1" s="1"/>
  <c r="D44" i="1"/>
  <c r="K39" i="1"/>
  <c r="K38" i="1"/>
  <c r="K37" i="1"/>
  <c r="K36" i="1"/>
  <c r="K35" i="1"/>
  <c r="K34" i="1"/>
  <c r="K33" i="1"/>
  <c r="K32" i="1"/>
  <c r="K31" i="1"/>
  <c r="G31" i="1"/>
  <c r="Q18" i="1"/>
  <c r="M18" i="1"/>
  <c r="E18" i="1"/>
  <c r="AO15" i="1"/>
  <c r="AL15" i="1"/>
  <c r="AK15" i="1"/>
  <c r="AH15" i="1"/>
  <c r="AG15" i="1"/>
  <c r="AD15" i="1"/>
  <c r="AC15" i="1"/>
  <c r="Z15" i="1"/>
  <c r="Y15" i="1"/>
  <c r="V15" i="1"/>
  <c r="U15" i="1"/>
  <c r="R15" i="1"/>
  <c r="P15" i="1"/>
  <c r="Q15" i="1" s="1"/>
  <c r="N15" i="1"/>
  <c r="L15" i="1"/>
  <c r="M15" i="1" s="1"/>
  <c r="J15" i="1"/>
  <c r="E15" i="1"/>
  <c r="J54" i="1" l="1"/>
  <c r="J49" i="1"/>
  <c r="F54" i="1"/>
  <c r="Q16" i="1" s="1"/>
  <c r="E17" i="1"/>
  <c r="J51" i="1"/>
  <c r="I563" i="3"/>
  <c r="H563" i="3"/>
  <c r="F561" i="3"/>
  <c r="H561" i="3" s="1"/>
  <c r="G561" i="3"/>
  <c r="I561" i="3" s="1"/>
  <c r="L53" i="1"/>
  <c r="H45" i="1"/>
  <c r="H46" i="1" s="1"/>
  <c r="L48" i="1"/>
  <c r="L49" i="1" s="1"/>
  <c r="E11" i="1"/>
  <c r="G44" i="1"/>
  <c r="G47" i="1" s="1"/>
  <c r="L54" i="1" l="1"/>
  <c r="P17" i="1"/>
  <c r="F41" i="1"/>
  <c r="F47" i="1" s="1"/>
  <c r="F49" i="1" s="1"/>
  <c r="E562" i="3"/>
  <c r="D562" i="3"/>
  <c r="Q1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Fredy, Soler Albanil</author>
  </authors>
  <commentList>
    <comment ref="D13" authorId="0" shapeId="0" xr:uid="{5B3BB944-A10D-4B06-89D3-B002C2FC67BD}">
      <text>
        <r>
          <rPr>
            <b/>
            <sz val="9"/>
            <color indexed="81"/>
            <rFont val="Tahoma"/>
            <family val="2"/>
          </rPr>
          <t>Fredy, Soler Albanil:</t>
        </r>
        <r>
          <rPr>
            <sz val="9"/>
            <color indexed="81"/>
            <rFont val="Tahoma"/>
            <family val="2"/>
          </rPr>
          <t xml:space="preserve">
META A JUNIO 2025
PARA FINALIZAR PLAN ESTRATEGICO
</t>
        </r>
      </text>
    </comment>
  </commentList>
</comments>
</file>

<file path=xl/sharedStrings.xml><?xml version="1.0" encoding="utf-8"?>
<sst xmlns="http://schemas.openxmlformats.org/spreadsheetml/2006/main" count="1425" uniqueCount="1218">
  <si>
    <t>SUBRED INTEGRADA DE SERVICIOS SALUD SUR</t>
  </si>
  <si>
    <t>Actualizacion Plan Estrategico junio 2025</t>
  </si>
  <si>
    <t>No</t>
  </si>
  <si>
    <t>Estrategías</t>
  </si>
  <si>
    <t>Meta</t>
  </si>
  <si>
    <t>LINEA BASE</t>
  </si>
  <si>
    <t>Explicación línea base</t>
  </si>
  <si>
    <t xml:space="preserve">Acción(es) </t>
  </si>
  <si>
    <t>Formula</t>
  </si>
  <si>
    <t xml:space="preserve"> Inicia </t>
  </si>
  <si>
    <t>NOVIEMBRE</t>
  </si>
  <si>
    <t>DICIEMBRE</t>
  </si>
  <si>
    <t>ENERO</t>
  </si>
  <si>
    <t>FEBRERO</t>
  </si>
  <si>
    <t>MARZO</t>
  </si>
  <si>
    <t>ABRIL</t>
  </si>
  <si>
    <t>MAYO</t>
  </si>
  <si>
    <t>JUNIO</t>
  </si>
  <si>
    <t xml:space="preserve"> Finaliza </t>
  </si>
  <si>
    <t>META MENSUAL</t>
  </si>
  <si>
    <t>PROYECTADO</t>
  </si>
  <si>
    <t>RESULTADO</t>
  </si>
  <si>
    <t>RESULTADO META</t>
  </si>
  <si>
    <t>Incremento de Ingresos por Venta de Servicios</t>
  </si>
  <si>
    <t>Aumentar en un  14% la venta de servicios a junio de 2025</t>
  </si>
  <si>
    <t>La línea base es el promedio de la venta de servicios de enero a septiembre de 2024.</t>
  </si>
  <si>
    <r>
      <rPr>
        <sz val="10"/>
        <color rgb="FF000000"/>
        <rFont val="Aptos Narrow"/>
        <family val="2"/>
      </rPr>
      <t>Incrementar en  $5.672.651.692.oo la facturación de venta de servicios de salud entre los meses comprendidos del 01 noviembre 2024 al 30 de junio 2025: 
a. Incrementar las ventas de servicios de Salud correspondientes a las ERP del Regimen Subsidiado mediante ampliación de coberturas y tarifas de ls servicios de osteosisntesis, domiciliaria, Trombectomia y demas servicios. 
b.Incrementar las ventas de servicios de Salud correspondientes a las ERP del Regimen Contributivo, mediante ampliación de coberturas y tarifas Atención Domiciliaria,  Trombectomia, Incremento de tarifas con las diferenres EPS.</t>
    </r>
    <r>
      <rPr>
        <b/>
        <sz val="10"/>
        <color rgb="FF000000"/>
        <rFont val="Aptos Narrow"/>
        <family val="2"/>
      </rPr>
      <t xml:space="preserve">
</t>
    </r>
    <r>
      <rPr>
        <sz val="10"/>
        <color rgb="FF000000"/>
        <rFont val="Aptos Narrow"/>
        <family val="2"/>
      </rPr>
      <t xml:space="preserve">c. Incremento en las ventas de servicios de Salud correspondientes a nuevos  pagadores, ampliación de coberturas y nuevas tarifas de presrtación de servicios  de la poblacion del magisterio, Trasmilenio, Particulares, Fondo Financiero - PPL  y UT USPEC2 para la prestacion de servicios de salud de la población Privada de la Libertad a cargo del INPEC </t>
    </r>
    <r>
      <rPr>
        <b/>
        <sz val="10"/>
        <color rgb="FF000000"/>
        <rFont val="Aptos Narrow"/>
        <family val="2"/>
      </rPr>
      <t xml:space="preserve">
</t>
    </r>
  </si>
  <si>
    <r>
      <rPr>
        <b/>
        <u/>
        <sz val="10"/>
        <color rgb="FF000000"/>
        <rFont val="Aptos Narrow"/>
        <family val="2"/>
      </rPr>
      <t>Indicador:</t>
    </r>
    <r>
      <rPr>
        <b/>
        <sz val="10"/>
        <color rgb="FF000000"/>
        <rFont val="Aptos Narrow"/>
        <family val="2"/>
      </rPr>
      <t xml:space="preserve">
</t>
    </r>
    <r>
      <rPr>
        <sz val="10"/>
        <color rgb="FF000000"/>
        <rFont val="Aptos Narrow"/>
        <family val="2"/>
      </rPr>
      <t>Ingresos por venta de servicios de salud (cuenta 4312) mes actual - Ingresos por venta de servicios de salud (cuenta 4312) mes anterior</t>
    </r>
    <r>
      <rPr>
        <b/>
        <sz val="10"/>
        <color rgb="FF000000"/>
        <rFont val="Aptos Narrow"/>
        <family val="2"/>
      </rPr>
      <t xml:space="preserve">
</t>
    </r>
    <r>
      <rPr>
        <b/>
        <u/>
        <sz val="10"/>
        <color rgb="FF000000"/>
        <rFont val="Aptos Narrow"/>
        <family val="2"/>
      </rPr>
      <t xml:space="preserve">Fuente de información para indicador:
</t>
    </r>
    <r>
      <rPr>
        <sz val="10"/>
        <color rgb="FF000000"/>
        <rFont val="Aptos Narrow"/>
        <family val="2"/>
      </rPr>
      <t xml:space="preserve">Estado Integral de Resultados </t>
    </r>
  </si>
  <si>
    <t>nov 2024/ Jun2025</t>
  </si>
  <si>
    <t>Disminucion de Costos</t>
  </si>
  <si>
    <t>Optimizar los costos de venta para que a junio 2025 sea el  85% del total Ingreso.</t>
  </si>
  <si>
    <t>La línea base es el porcentaje de Costos  sobre ventas de enero a septiembre de 2024.</t>
  </si>
  <si>
    <t xml:space="preserve">
Optimizar en un 8% los costos de ventas de salud entre los meses comprendidos del 01 noviembre 2024 al 30 de junio 2025, mediante: 
1.Disminución del numero de Ordenes de Prestación de Servicios financiados con recursos propios 
2.Nuevos contratación con los terceros bajo la modalidad de PGP o riesgo compartido, al incluir en las cláusulas de sus minutas la responsabilidad de gestionar los pacientes que les sean asignados bajo criterios de eficiencia y cumplimiento de las guías de práctica clínica. Seguimiento sistemático a los contratos tercerizados de Cardiología, Gastroenterología, Oftalmología y Urología
Seguimiento a la frecuencia de uso, intensidad de uso, pertinencia y cruce con facturación. 
3.A partir de mayo 2024 reducir 10% en los rubros de Medicamentos y Material Médico quirúrgico / Seguimiento a la frecuencia de uso, intensidad de uso, pertinencia y cruce con facturación. / Generar economías de escala medibles y sostenibles en el tiempo, en aras de dar cumplimiento entre otras al Decreto Distrital 062 de 2024 / Plantear un ahorro en ayudas diagnósticas (laboratorio e imágenes) enfocado en la pertinencia del examen solicitado y verificación del cumplimiento de guías de práctica clínica, que permitan cumplir las frecuencias de uso determinadas para cada paciente.
4.Disminuir la cantidad de equipos biomédicos que se encuentran en la modalidad de arrendamiento.</t>
  </si>
  <si>
    <r>
      <rPr>
        <b/>
        <u/>
        <sz val="10"/>
        <color rgb="FF000000"/>
        <rFont val="Aptos Narrow"/>
        <family val="2"/>
      </rPr>
      <t>Indicador:</t>
    </r>
    <r>
      <rPr>
        <b/>
        <sz val="10"/>
        <color rgb="FF000000"/>
        <rFont val="Aptos Narrow"/>
        <family val="2"/>
      </rPr>
      <t xml:space="preserve">
</t>
    </r>
    <r>
      <rPr>
        <sz val="10"/>
        <color rgb="FF000000"/>
        <rFont val="Aptos Narrow"/>
        <family val="2"/>
      </rPr>
      <t>Costos de ventas y Operación (Cuenta 63) mes actual - Costos de ventas y Operación (Cuenta 63) mes anterior</t>
    </r>
    <r>
      <rPr>
        <b/>
        <sz val="10"/>
        <color rgb="FF000000"/>
        <rFont val="Aptos Narrow"/>
        <family val="2"/>
      </rPr>
      <t xml:space="preserve">
</t>
    </r>
    <r>
      <rPr>
        <b/>
        <u/>
        <sz val="10"/>
        <color rgb="FF000000"/>
        <rFont val="Aptos Narrow"/>
        <family val="2"/>
      </rPr>
      <t xml:space="preserve">Fuente de información para indicador:
</t>
    </r>
    <r>
      <rPr>
        <sz val="10"/>
        <color rgb="FF000000"/>
        <rFont val="Aptos Narrow"/>
        <family val="2"/>
      </rPr>
      <t xml:space="preserve">Estado Integral de Resultados </t>
    </r>
  </si>
  <si>
    <t>Contencion del Gasto</t>
  </si>
  <si>
    <t>Optimizar  los gastos Administrativos  a junio 2025 a fin de que sean el  11% del total Ingreso.</t>
  </si>
  <si>
    <t>La línea base es el porcentaje de Gastos sobre ventas de enero a septiembre de 2024.</t>
  </si>
  <si>
    <t xml:space="preserve">
Optimizar en un 10% los gastos administrativos entre los meses comprendidos del 01 noviembre 2024 al 30 de junio 2025, mediante: 
1.A partir del mes de mayo se continuará con las gestiones externas para contar con recursos para avanzar en el pago de sentencias judiciales, toda vez que no se cuenta con la liquidez necesaria que permita el pago al beneficiario de esta. / Establecer estrategias de ahorro para el no pago de intereses moratorios una vez sea realizado el pago de la sentencia. / Establecer mecanismos en la liquides de la caja para garantizar mensualmente con recursos propios el pago de las sentencias judiciales en la de lo disponible.
2.Teniendo en cuenta los datos registrados, nos permitimos informar que el valor registrado en la variación de gastos corresponde a la no prestación del  servicio por parte del proveedor ETB, debido a fallas ocasionadas por acciones de vandalismo en la zona, Por lo anterior se evidencia que no es factible generar un ahorro con relación a los servicios de internet ya que son necesarios para la prestación de los servicios por parte de la Subred Sur y se hace necesario contar con el servicio al 100%. / Se implementarán otras acciones de ahorro buscando la eficiencia de los recursos
3.Disminuir en un 15% la entrega de elementos de oficina (papelería)
4.Mejorar la eficiencia en los servicios de aseo y vigilancia previa reorganización de servicios. / Solicitar a la Secretaria Distrital de Salud, el apoyo en la devolución de predios al Departamento Administrativo de la Defensoría del Espacio Público y a la Secretaría de Integración Social. / Articulación con Entidades Distritales para la nueva destinación de bienes e inmuebles luego de la reorganización de servicios de salud Subred Sur.
5.El contrato de mantenimiento de mobiliario tuvo terminación el 30 de junio y posterior a la revisión de costo beneficio, no se va a adelantar un nuevo proceso, por lo cual hay un ahorro de $ 20 millones mensuales representando un menor gasto por valor de $ 120 millones.</t>
  </si>
  <si>
    <r>
      <rPr>
        <b/>
        <u/>
        <sz val="10"/>
        <color rgb="FF000000"/>
        <rFont val="Aptos Narrow"/>
        <family val="2"/>
      </rPr>
      <t>Indicador:</t>
    </r>
    <r>
      <rPr>
        <b/>
        <sz val="10"/>
        <color rgb="FF000000"/>
        <rFont val="Aptos Narrow"/>
        <family val="2"/>
      </rPr>
      <t xml:space="preserve">
</t>
    </r>
    <r>
      <rPr>
        <sz val="10"/>
        <color rgb="FF000000"/>
        <rFont val="Aptos Narrow"/>
        <family val="2"/>
      </rPr>
      <t xml:space="preserve">Gastos de administración (Cuenta 51 y 53) mes actual - Gastos de administración (Cuenta 51 y 53) mes anterior
</t>
    </r>
    <r>
      <rPr>
        <b/>
        <u/>
        <sz val="10"/>
        <color rgb="FF000000"/>
        <rFont val="Aptos Narrow"/>
        <family val="2"/>
      </rPr>
      <t>Fuente de información para indicador:</t>
    </r>
    <r>
      <rPr>
        <b/>
        <sz val="10"/>
        <color rgb="FF000000"/>
        <rFont val="Aptos Narrow"/>
        <family val="2"/>
      </rPr>
      <t xml:space="preserve">
</t>
    </r>
    <r>
      <rPr>
        <sz val="10"/>
        <color rgb="FF000000"/>
        <rFont val="Aptos Narrow"/>
        <family val="2"/>
      </rPr>
      <t xml:space="preserve">Estado Integral de Resultados </t>
    </r>
  </si>
  <si>
    <t>Aumento Recaudo</t>
  </si>
  <si>
    <t>Incrementar en un 8%  el recaudo a Junio de 2025.</t>
  </si>
  <si>
    <t>La línea base es el promedio de Recaudo de  de enero a septiembre de 2024.</t>
  </si>
  <si>
    <t>Incdrementar el recaudo de la venta de servicios de salud en $ 2.565.963.037  entre los meses comprendidos del 01 noviembre 2024 al 30 de junio 2025: 
a. Incrementar el recaudo del Regimen Subsidiado basado en los procesos de cobro teniendo en cuenta las diferentes condiciones con las actuales EPS, mediante: 
1. El fortalecimiento de los procesos de cobro desde todos los niveles con la EPS Famisanar  por valor de $2.945 millones, ya que desde la Intervención disminuyó el flujo de recursos, que permitan el recaudo.                                                                                                                                                                                 
2. Continuar con el proceso ejecutivo, conciliaciones, persuasivo y acuerdos de pago por valor de $6,929 millones especialmente en empresas como Cajacopi $837 millones /Coosalud  $3.713 millones /Compensar  $1.464 millones /Asmet Salud $119 millones /Mutual Ser $796 millones.
3. Dar continuidad al proceso ejecutivo o de recuperación a los saldos del proceso coactivo a 31 de diciembre de 2023 por valor de $3.275 millones.
4. Liquidación parcial del contrato de PGP 002 de 2023 de los servicios prestados en la vigencia 2023 con la EPS Capital Salud $4.755 millones.
5. Recaudar el incremento del techo de $350 millones el valor del contrato PGP 002 de 2023, a partir del mes de julio de 2024, con base a comportamiento histórico, lo cual permitiría incrementar la venta de servicios de salud en $ 2.100 millones, de julio a diciembre 2024. 
6. Recaudar  facturación de material de osteosíntesis con el incremento del 15% a Capital Salud en cumplimiento de los acuerdos contractuales con dicho pagador para la vigencia.  
b.Incrementar el recaudo del Regimen Contributivo basado en los procesos de cobro teniendo en cuenta las diferentes condiciones con las actuales EPS, mediante:
1. Realizar procesos de cobro desde todos los niveles con la EPS Famisanar por valor de $4.417 desde la Intervención disminuyó el flujo de recursos, que permitan recaudo de cxc.
2. Continuar con el proceso ejecutivo, conciliaciones, persuasivo y acuerdos de pago por valor de $2.970 millones especialmente en empresas como Cajacopi $359 millones /Coosalud     $1.591 millones /Compensar  $628 millones /Asmet Salud $51 millones /Mutual Ser$341 millones.
3. Dar continuidad al proceso ejecutivo o de recuperación a los saldos del proceso coactivo a 31 de diciembre de  2023 por valor de $1.018 millones
c. .Incrementar el recaudo de Otros Pagadores basado en los procesos de cobro teniendo en cuenta las diferentes condiciones con las actuales EPS, mediante: 
1. Generar estrategias en conjunto con el FFDS y el Ministerio de Salud y Protección Social, para garantizar el giro de las  facturas conciliadas derivadas de la atención población extranjera, se requiere celeridad en los procesos de auditoría que adelanta el FFDS, con la Auditoria 2023 se recaudaría $10.821 millones.
2. De conformidad con el avance del convenio PS-PIC liberar la reserva de Glosa de las facturas que se encuentran auditadas, lo cual representa el 5% de las facturas presentadas al FFDS.
3. A partir del mes de mayo solicitar al FFDS el giro de las facturas de atención a población extranjera que se encuentren conciliadas, mejorando la rotación de esta cartera máximo a 6 meses, con lo cual se estima un recaudo adicional de  $4.699 millones.
4. Solicitar que desde el Ministerio de Salud se asignen recursos para atención de población irregular, a los Entes territoriales (Gobernaciones de Cundinamarca, Amazonas, Arauca, entre otras) $1.500 millones.
5. Adelantar los procesos jurisdiciales. 
6. Recaudar facturación radicada del contrato con la Empresa de Transporte Transmilenio  S.A, para la prestación de servicios de primeros auxilios sustentando estos en la atención de urgencias medico-asistenciales para usuarios, pasajeros, visitantes, trabajadores, funcionarios de las sedes administrativas y demás personal del sistema de Transmilenio.
7. Continuar con la gestión de cobro a través de la Secretaria Distrital de Salud y el Ministerio de la Protección Social, con el fin de realizar acuerdos de pago y actualización de saldos de cartera frente a las cifras reportadas en el informe de PISIS con corte trimestral. Durante la vigencia 2024 se realizó mesa de trabajo dando como resultado acuerdos de pago por valor de $2.364 millones a través de giro directo.</t>
  </si>
  <si>
    <r>
      <rPr>
        <b/>
        <u/>
        <sz val="10"/>
        <color rgb="FF000000"/>
        <rFont val="Aptos Narrow"/>
        <family val="2"/>
      </rPr>
      <t xml:space="preserve">Indicador:
</t>
    </r>
    <r>
      <rPr>
        <sz val="10"/>
        <color rgb="FF000000"/>
        <rFont val="Aptos Narrow"/>
        <family val="2"/>
      </rPr>
      <t xml:space="preserve">Recaudo en el Ingreso (41) mes actual - Recaudo en el Ingreso (41) mes anterior
</t>
    </r>
    <r>
      <rPr>
        <b/>
        <u/>
        <sz val="10"/>
        <color rgb="FF000000"/>
        <rFont val="Aptos Narrow"/>
        <family val="2"/>
      </rPr>
      <t xml:space="preserve">Fuente de información para indicador:
</t>
    </r>
    <r>
      <rPr>
        <sz val="10"/>
        <color rgb="FF000000"/>
        <rFont val="Aptos Narrow"/>
        <family val="2"/>
      </rPr>
      <t>Ejecución Presupuestal de Ingresos y Gastos</t>
    </r>
  </si>
  <si>
    <t>Disminucion PQR</t>
  </si>
  <si>
    <t>Reducción de un 15% del número de reclamos en salud, para fortalecer la confianza y satisfacción de los usuarios en el proceso de atención salud en las SISS.</t>
  </si>
  <si>
    <t>La línea base es el número  de reclamos en salud recibidos por los canales directos de la SISS, el Sistema Distrital Bogotá te escucha y los remitidos desde Capital Salud por oportunidad en la Red Contratada con la SISS, para el primer semestre de 2024</t>
  </si>
  <si>
    <t xml:space="preserve">1. Presentar informe del comportamiento de los reclamos  a los procesos con mayor numero y generar estrategias para su disminución. 
</t>
  </si>
  <si>
    <r>
      <rPr>
        <b/>
        <u/>
        <sz val="10"/>
        <color rgb="FF000000"/>
        <rFont val="Aptos Narrow"/>
        <family val="2"/>
      </rPr>
      <t>Indicador:</t>
    </r>
    <r>
      <rPr>
        <b/>
        <sz val="10"/>
        <color rgb="FF000000"/>
        <rFont val="Aptos Narrow"/>
        <family val="2"/>
      </rPr>
      <t xml:space="preserve">
</t>
    </r>
    <r>
      <rPr>
        <sz val="10"/>
        <color rgb="FF000000"/>
        <rFont val="Aptos Narrow"/>
        <family val="2"/>
      </rPr>
      <t>Informe mensual de PQR</t>
    </r>
  </si>
  <si>
    <t>La evaluacion final de la Meta del Plan Estrategico</t>
  </si>
  <si>
    <t>* Diligenciar en porcentaje las columnas "META MENSUAL" el incremento estimado para alcanzar la meta.</t>
  </si>
  <si>
    <t>* Costos y Gastos no pueden superar el total de Ingresos a junio 2025.</t>
  </si>
  <si>
    <t>Incremento de Ingresos por Venta de Servicios (EIR - EEFF)</t>
  </si>
  <si>
    <t>COSTO DE VENTAS Y OPERACION</t>
  </si>
  <si>
    <t>TOTAL GASTOS DE ADMINISTRACION</t>
  </si>
  <si>
    <t>INGRESOS POR VENTA SERVICIOS SALUD</t>
  </si>
  <si>
    <t>Disminucion de Costos (EIR - EEFF)</t>
  </si>
  <si>
    <t>Contencion del Gasto (EIR - EEFF)</t>
  </si>
  <si>
    <t>MES</t>
  </si>
  <si>
    <t>VALOR 2024</t>
  </si>
  <si>
    <t>(%) 2024</t>
  </si>
  <si>
    <t xml:space="preserve">Enero </t>
  </si>
  <si>
    <t>Febrero</t>
  </si>
  <si>
    <t>Marzo</t>
  </si>
  <si>
    <t>Abril</t>
  </si>
  <si>
    <t>Mayo</t>
  </si>
  <si>
    <t>Junio</t>
  </si>
  <si>
    <t>Julio</t>
  </si>
  <si>
    <t>Agosto</t>
  </si>
  <si>
    <t>Septiembre</t>
  </si>
  <si>
    <t>Octubre</t>
  </si>
  <si>
    <t>Noviembre</t>
  </si>
  <si>
    <t>Diciembre</t>
  </si>
  <si>
    <t>TOTAL</t>
  </si>
  <si>
    <t>SEGUIMIENTO NOVIEMBRE 2024</t>
  </si>
  <si>
    <t>Total Promedio (9 meses)</t>
  </si>
  <si>
    <t>VENTAS (4312 INGRESOS POR VENTA SERVICIOS SALUD)</t>
  </si>
  <si>
    <t>COSTO DE VENTAS Y OPERACIÓN</t>
  </si>
  <si>
    <t>GASTOS OPERACIONALES (51 ADMINISTRATIVOS  y 53 DETERIORO, DEPRECIACIONES, AMORTIZACIONES Y PROVISIONES) NOVIEMBRE 2024</t>
  </si>
  <si>
    <t>Diferencia</t>
  </si>
  <si>
    <t>VENTAS NETAS (4312 INGRESOS POR VENTA SERVICIOS SALUD y 4430 SUBVENCIONES )</t>
  </si>
  <si>
    <t>%</t>
  </si>
  <si>
    <t>SEGUIMIENTO DICIEMBRE 2024</t>
  </si>
  <si>
    <t>VENTAS NETAS (4312 INGRESOS POR VENTA SERVICIOS SALUD)</t>
  </si>
  <si>
    <t>Aumento Recaudo (Ejecución Presupuestal)</t>
  </si>
  <si>
    <t>Ingresos Operacionales (EIR)</t>
  </si>
  <si>
    <t>41102050010902</t>
  </si>
  <si>
    <t>Venta Servicios de Salud</t>
  </si>
  <si>
    <t xml:space="preserve">enero </t>
  </si>
  <si>
    <t>febrero</t>
  </si>
  <si>
    <t>marzo</t>
  </si>
  <si>
    <t>abril</t>
  </si>
  <si>
    <t>mayo</t>
  </si>
  <si>
    <t>junio</t>
  </si>
  <si>
    <t>julio</t>
  </si>
  <si>
    <t>agosto</t>
  </si>
  <si>
    <t>septiembre</t>
  </si>
  <si>
    <t>Total Ingresos Operacionales</t>
  </si>
  <si>
    <t>ENTRADAS FONDO FINANCIERO  DICIEMBRE 2024</t>
  </si>
  <si>
    <t>Codigo 
Producto</t>
  </si>
  <si>
    <t>Nombre Producto</t>
  </si>
  <si>
    <t>Cantidad</t>
  </si>
  <si>
    <t>Valor Unitario</t>
  </si>
  <si>
    <t>Total</t>
  </si>
  <si>
    <t>DON001</t>
  </si>
  <si>
    <t>CERTIFICADO CARNÉ DE VACUNACION DEL ADULTO</t>
  </si>
  <si>
    <t>DON002</t>
  </si>
  <si>
    <t xml:space="preserve">CARNÉ INTERNACIONAL DE VACUNACION	</t>
  </si>
  <si>
    <t>DON006</t>
  </si>
  <si>
    <t>NO USAR FFD-Vacuna Hepatitis B Adulto</t>
  </si>
  <si>
    <t>DON010</t>
  </si>
  <si>
    <t>Carné de vacunacion Infantil</t>
  </si>
  <si>
    <t>DON011</t>
  </si>
  <si>
    <t>Vacuna Neumococo Trecevalente</t>
  </si>
  <si>
    <t>FFD011</t>
  </si>
  <si>
    <t>JERINGA DESECHABLE 22G X 1 1/2" PIC</t>
  </si>
  <si>
    <t>FFD012</t>
  </si>
  <si>
    <t>JERINGA DESECHABLE 23G X 1" PIC</t>
  </si>
  <si>
    <t>FFD013</t>
  </si>
  <si>
    <t>JERINGA DESECHABLE 25G X 5/8" PIC</t>
  </si>
  <si>
    <t>FFD014</t>
  </si>
  <si>
    <t>JERINGA DESECHABLE 26G X 3/8" PIC</t>
  </si>
  <si>
    <t>FFM003</t>
  </si>
  <si>
    <t xml:space="preserve">NO USAR MEDICAMENTO COMPUESTORHZE ( RIFAMPICINA150+PIRAZINAMIDA 400 +ETAMBUTOL 275+ISONIAZIDA 75) TABLETA </t>
  </si>
  <si>
    <t>FFM005</t>
  </si>
  <si>
    <t xml:space="preserve">NO USAR MEDICAMENTO ETAMBUTOL 400 MG TABLETA </t>
  </si>
  <si>
    <t>FFM006</t>
  </si>
  <si>
    <t>NO USAR MEDICAMENTO  (RIFAMPICINA+ISONIAZIDA) 150MG + 75MG</t>
  </si>
  <si>
    <t>FFM010</t>
  </si>
  <si>
    <t xml:space="preserve">SP - MOXIFLOXACINO 400 MG TABLETA </t>
  </si>
  <si>
    <t>FFM012</t>
  </si>
  <si>
    <t xml:space="preserve">NO USAR MEDICAMENTO PIRAZINAMIDA 400 MG TABLETA </t>
  </si>
  <si>
    <t>FFM016</t>
  </si>
  <si>
    <t xml:space="preserve">SP - TALIDOMIDA 100 MG TABLETA </t>
  </si>
  <si>
    <t>FFM018</t>
  </si>
  <si>
    <t xml:space="preserve">NO USAR- FFD- Vacuna BCG (Cepa Bacilo Calmette Guerin)_x000D_
</t>
  </si>
  <si>
    <t>FFM019</t>
  </si>
  <si>
    <t>NO USAR- FFD- Vacuna de Poliomielitis Inactivado  (Inyectable IM 0,5 ml) (Cultivado en células Vero)   MULTIDOSIS</t>
  </si>
  <si>
    <t>FFM021</t>
  </si>
  <si>
    <t xml:space="preserve">NO USAR- FFD- Vacuna conjugada Pentavalente- Difteria, Tétano, Pertussis, Hepatitis B y Haemophilus influenzae tipo B </t>
  </si>
  <si>
    <t>FFM022</t>
  </si>
  <si>
    <t xml:space="preserve">NO USAR- FFD- Vacuna Difteria, Pertussis y Tétano- DPT </t>
  </si>
  <si>
    <t>FFM024</t>
  </si>
  <si>
    <t xml:space="preserve">NO USAR- FFD- Vacuna recombinante Hepatitis B Pediátrico (Antigeno superficial purificado Hepatitis B) </t>
  </si>
  <si>
    <t>FFM025</t>
  </si>
  <si>
    <t xml:space="preserve">NO USAR- FFD- Vacuna Rotavirus oral (Rotavirus vivos  atenuadas humanos cepa  RIX4414) </t>
  </si>
  <si>
    <t>FFM028</t>
  </si>
  <si>
    <t>NO USAR FFD- Vacuna Fiebre Amarilla (cepa 17D-204)</t>
  </si>
  <si>
    <t>FFM029</t>
  </si>
  <si>
    <t xml:space="preserve">NO USAR FFD-Vacuna Hepatitis A Inactivada Pediátrica </t>
  </si>
  <si>
    <t>FFM030</t>
  </si>
  <si>
    <t>NO USAR FFD Vacuna Varicela (virus vivo de la varicela)</t>
  </si>
  <si>
    <t>FFM032</t>
  </si>
  <si>
    <t xml:space="preserve">NO USAR - FFD Vacuna Toxoide tetánico y diftérico para Adulto </t>
  </si>
  <si>
    <t>FFM033</t>
  </si>
  <si>
    <t xml:space="preserve">NO USAR FFD Vacuna Toxide Difterico, Toxoide Tetánico y Pertussis acelular - dTpa adulto  </t>
  </si>
  <si>
    <t>FFM036</t>
  </si>
  <si>
    <t>NO USAR FFD Vacuna recombinante tetravalente contra el virus de papiloma humano (tipos 6,11,16,18) - VPH</t>
  </si>
  <si>
    <t>FFM040</t>
  </si>
  <si>
    <t xml:space="preserve">NO USAR FFD Inmunoglobulina Antirrábica Humana - Suero Antirrábico Humano </t>
  </si>
  <si>
    <t>FFM046</t>
  </si>
  <si>
    <t>SP- MEDICAMENTO COMPUESTO (RIFAMPICINA75MG+ISONIAZIDA50MG +PIRAZINAMIDA 150 MG) TAB</t>
  </si>
  <si>
    <t>FFM050</t>
  </si>
  <si>
    <t xml:space="preserve">NO USAR MEDICAMENTOSA COMPUESTO (RIFAMPICINA75MG+ISONIAZIDA+50MG) TABLETA </t>
  </si>
  <si>
    <t>FFM054</t>
  </si>
  <si>
    <t xml:space="preserve">SP - ISONIAZIDA 300MG TABLETA </t>
  </si>
  <si>
    <t>FFM073</t>
  </si>
  <si>
    <t>NO USAR MEDICAMENTO ISONIAZIDA DISPERSABLE X 100 MG</t>
  </si>
  <si>
    <t>FFM074</t>
  </si>
  <si>
    <t>TRIPLE VIRAL (MULTIDOSIS)</t>
  </si>
  <si>
    <t>M00108</t>
  </si>
  <si>
    <t xml:space="preserve">ISONIAZIDA 100mg/1U - Tabletas - Oral_x000D_
_x000D_
</t>
  </si>
  <si>
    <t>M01105</t>
  </si>
  <si>
    <t>SP - COMPUESTO RIFAMPICINA 150 MG + ISONIAZIDA 75 MG</t>
  </si>
  <si>
    <t>Total General</t>
  </si>
  <si>
    <t>PAI</t>
  </si>
  <si>
    <t>QUE NO PERTENECEN A PAI</t>
  </si>
  <si>
    <t>SUBRED INTEGRADA DESERVICIOS DE SALUD SUR E.S.E</t>
  </si>
  <si>
    <t>DIRECCIÓN FINANCIERA - ÁREA DE COSTOS</t>
  </si>
  <si>
    <t>DISTRIBUCIÓN POR CENTRO DE COSTOS SERVICIO DE: AMORTIZACIÓN DE SEGUROS</t>
  </si>
  <si>
    <t>TIPO DE POLIZA</t>
  </si>
  <si>
    <t>CECOS</t>
  </si>
  <si>
    <t>NOMBRE DE CECOS</t>
  </si>
  <si>
    <t>SOAT</t>
  </si>
  <si>
    <t>R01SA</t>
  </si>
  <si>
    <t>DIRECCION ADMINISTRATIVA</t>
  </si>
  <si>
    <t>POLIZA DE AUTOMOVILES LIVIANOS COLECTIVO</t>
  </si>
  <si>
    <t>R12INSA</t>
  </si>
  <si>
    <t>MANTENIMIENTO  (INFRAESTRUCTURA)</t>
  </si>
  <si>
    <t>R14SA</t>
  </si>
  <si>
    <t xml:space="preserve">GESTION DE  ALMACENES </t>
  </si>
  <si>
    <t>R34SA</t>
  </si>
  <si>
    <t xml:space="preserve">SUBGERENCIA CORPORATIVA </t>
  </si>
  <si>
    <t>T01SA</t>
  </si>
  <si>
    <t>GERENCIA Y JUNTA DIRECTIVA</t>
  </si>
  <si>
    <t>T12SA</t>
  </si>
  <si>
    <t>PARTICIPACION COMUNITARIA Y SERVICIO AL CIUDADANO</t>
  </si>
  <si>
    <t>V02TP295</t>
  </si>
  <si>
    <t>AMBULANCIAS - TRALADO PRIMARIO - CONVENIO 7119295/2024</t>
  </si>
  <si>
    <t>V02TS</t>
  </si>
  <si>
    <t>AMBULANCIAS - TRASLADO SECUNDARIO</t>
  </si>
  <si>
    <t xml:space="preserve">POLIZA DE CUMPLIMIENTO ENTIDAD ESTATAL </t>
  </si>
  <si>
    <t>V06TN290</t>
  </si>
  <si>
    <t>INVESTIGACION CIENTIFICA - CONVENIO 290/2023</t>
  </si>
  <si>
    <t>V07TN207</t>
  </si>
  <si>
    <t>CONVENIOS DIFERENTES A SALUD PUBLICA - CONTRATO TRANSMILENIO 1207/2024</t>
  </si>
  <si>
    <t>POLIZA DE INFEDILIDAD Y RIESGO FINANCIEROS,POLIZA DE PYME,POLIZA DE RESPONSABILIDAD CIVIL,POLIZA DE RESPONSABILIDAD CIVIL EXTRACONTRACTUAL,POLIZA DE RESPONSABILIDAD CIVIL PROFESIONAL,POLIZA DE TRANSPORTE DE MERCANCIAS,POLIZA DE TRANSPORTE DE VALORES,POLIZA DE CUMPLIMIENTO ESTATAL</t>
  </si>
  <si>
    <t>A02VB</t>
  </si>
  <si>
    <t>CONS CARDIOLOGIA - VISTA HERMOSA</t>
  </si>
  <si>
    <t>A10VB</t>
  </si>
  <si>
    <t>CONS MEDICINA GENERAL - VISTA HERMOSA</t>
  </si>
  <si>
    <t>A11VB</t>
  </si>
  <si>
    <t>CONS MEDICINA INTERNA -VISTA HERMOSA</t>
  </si>
  <si>
    <t>A23VB</t>
  </si>
  <si>
    <t>CONS CIRUGIA GENERAL - VISTA HERMOSA</t>
  </si>
  <si>
    <t>A24VB</t>
  </si>
  <si>
    <t>CONS GINECOLOGIA Y OBSTETRICIA -VISTA HERMOSA</t>
  </si>
  <si>
    <t>A26VB</t>
  </si>
  <si>
    <t>CONS PEDIATRIA -VISTA HERMOSA</t>
  </si>
  <si>
    <t>A35VB</t>
  </si>
  <si>
    <t>CONS NUTRICION Y DIETETICA -VISTA HERMOSA</t>
  </si>
  <si>
    <t>A37VB</t>
  </si>
  <si>
    <t>CONS MEDICINA GENERAL PYD -VISTA HERMOSA</t>
  </si>
  <si>
    <t>A38VB</t>
  </si>
  <si>
    <t>CONS ENFERMERIA PYD -VISTA HERMOSA</t>
  </si>
  <si>
    <t>A41VB</t>
  </si>
  <si>
    <t>CONS MEDICINA FAMILIAR -VISTA HERMOSA</t>
  </si>
  <si>
    <t>A53VB</t>
  </si>
  <si>
    <t>VACUNACION (INTRAHOSPITALARIA)- VISTA HERMOSA</t>
  </si>
  <si>
    <t>B01VB</t>
  </si>
  <si>
    <t>CONSULTA URGENCIAS - VISTA HERMOSA</t>
  </si>
  <si>
    <t>B02VB</t>
  </si>
  <si>
    <t>URG OBSERVACION  - VISTA HERMOSA</t>
  </si>
  <si>
    <t>B03VB</t>
  </si>
  <si>
    <t>PROCEDIMIENTOS  URGENCIAS - VISTA HERMOSA</t>
  </si>
  <si>
    <t>E01VB</t>
  </si>
  <si>
    <t>ODONTOLOGIA GENERAL -VISTA HERMOSA</t>
  </si>
  <si>
    <t>E05VB</t>
  </si>
  <si>
    <t>CIRUGIA ORAL ( AMBULATORIA) -VISTA HERMOSA</t>
  </si>
  <si>
    <t>E07VB</t>
  </si>
  <si>
    <t>CONSULTA MAXILOFACIAL - VISTA HERMOSA</t>
  </si>
  <si>
    <t>E08VB</t>
  </si>
  <si>
    <t>ENDODONCIA -VISTA HERMOSA</t>
  </si>
  <si>
    <t>I01VB</t>
  </si>
  <si>
    <t>HOSP MEDICINA GENERAL - VISTA HERMOSA</t>
  </si>
  <si>
    <t>I06VB</t>
  </si>
  <si>
    <t>HOSP MEDICINA INTERNA -VISTA HERMOSA</t>
  </si>
  <si>
    <t>L02VB</t>
  </si>
  <si>
    <t>RADIOLÓGICA - VISTA HERMOSA</t>
  </si>
  <si>
    <t>L07VB</t>
  </si>
  <si>
    <t>LABORATORIO Y ANALISIS CLINICO -VISTA HERMOSA</t>
  </si>
  <si>
    <t>M01VB</t>
  </si>
  <si>
    <t>BANCO DE SANGRE Y TRANSFUSION -VISTA HERMOSA</t>
  </si>
  <si>
    <t>M05VB</t>
  </si>
  <si>
    <t>FARMACIA - VISTA HERMOSA</t>
  </si>
  <si>
    <t>M12VB</t>
  </si>
  <si>
    <t>TERAPIA RESPIRATORIA - VISTA HERMOSA</t>
  </si>
  <si>
    <t>O01VB</t>
  </si>
  <si>
    <t>TRABAJO SOCIAL -VISTA HERMOSA</t>
  </si>
  <si>
    <t>P07VB</t>
  </si>
  <si>
    <t>ESTERILIZACIÓN - VISTA HERMOSA</t>
  </si>
  <si>
    <t>O02VB</t>
  </si>
  <si>
    <t>ATENCIÓN AL USUARIO  -VISTA HERMOSA</t>
  </si>
  <si>
    <t>R23SA</t>
  </si>
  <si>
    <t>FACTURACION -AUTORIZACIONES Y ADMISIONES</t>
  </si>
  <si>
    <t>T07SA</t>
  </si>
  <si>
    <t>SISTEMAS DE INFORMACION TICS</t>
  </si>
  <si>
    <t>T09SA</t>
  </si>
  <si>
    <t>REVISORIA FISCAL</t>
  </si>
  <si>
    <t>U06SA</t>
  </si>
  <si>
    <t xml:space="preserve">DIRECCION DE SERVICIOS HOSPITALARIOS </t>
  </si>
  <si>
    <t>K32PI</t>
  </si>
  <si>
    <t>PIC VIGILANCIA SALUD PUBLICA</t>
  </si>
  <si>
    <t>K26PI</t>
  </si>
  <si>
    <t>PIC PROGRAMAS Y ACCIONES SALUD PUBLICA</t>
  </si>
  <si>
    <t>V07VB015</t>
  </si>
  <si>
    <t>CONVENIOS DIFERENTES A SALUD PUBLICA -  CONVENIO GESTION DOCUMENTAL 015/2021</t>
  </si>
  <si>
    <t>T12PC</t>
  </si>
  <si>
    <t>PARTICIPACION COMUNITARIA (ADMINISTRACION)</t>
  </si>
  <si>
    <t>A10VC</t>
  </si>
  <si>
    <t>CONS MEDICINA GENERAL -JERUSALEN</t>
  </si>
  <si>
    <t>B01VC</t>
  </si>
  <si>
    <t>CONSULTA URGENCIAS - JERUSALEN</t>
  </si>
  <si>
    <t>B02VC</t>
  </si>
  <si>
    <t>URG OBSERVACION  - JERUSALEN</t>
  </si>
  <si>
    <t>B03VC</t>
  </si>
  <si>
    <t>PROCEDIMIENTOS  URGENCIAS - JERUSALEN</t>
  </si>
  <si>
    <t>U08SA</t>
  </si>
  <si>
    <t xml:space="preserve">DIRECCION DE SERVICIOS COMPLEMENTARIOS </t>
  </si>
  <si>
    <t>U01SAVF</t>
  </si>
  <si>
    <t>SUBGERENCIA DE PRESTACION DE SERVICIOS- USS SAN FRANCISCO</t>
  </si>
  <si>
    <t>J10VG</t>
  </si>
  <si>
    <t>UNIDAD SALUD MENTAL Y DESINTOXICACIÓN (BAJA Y ALTA COMPLEJIDAD) - LA ESTRELLA</t>
  </si>
  <si>
    <t>M05VG</t>
  </si>
  <si>
    <t>FARMACIA - LA ESTRELLA</t>
  </si>
  <si>
    <t>O01VG</t>
  </si>
  <si>
    <t>TRABAJO SOCIAL  -LA ESTRELLA</t>
  </si>
  <si>
    <t>U01SAVH</t>
  </si>
  <si>
    <t>SUBGERENCIA DE PRESTACION DE SERVICIOS- USS POTOSI</t>
  </si>
  <si>
    <t>U01SAVI</t>
  </si>
  <si>
    <t>SUBGERENCIA DE PRESTACION DE SERVICIOS  - USS CASA DE TEJA</t>
  </si>
  <si>
    <t>A10VJN</t>
  </si>
  <si>
    <t>CONS MEDICINA GENERAL - MANUELA BELTRAN</t>
  </si>
  <si>
    <t>A11VJN</t>
  </si>
  <si>
    <t>CONS MEDICINA INTERNA -MANUELA BELTRAN</t>
  </si>
  <si>
    <t>A17VJN</t>
  </si>
  <si>
    <t xml:space="preserve">CONS PSIQUIATRIA -MANUELA BELTRAN </t>
  </si>
  <si>
    <t>A18VJN</t>
  </si>
  <si>
    <t>CONS PSICOLOGIA - MANUELA BELTRAN</t>
  </si>
  <si>
    <t>A23VJN</t>
  </si>
  <si>
    <t xml:space="preserve">CONS CIRUGIA GENERAL -MANUELA BELTRAN </t>
  </si>
  <si>
    <t>A24VJN</t>
  </si>
  <si>
    <t>CONS GINECOLOGIA Y OBSTETRICIA -MANUELA BELTRAN</t>
  </si>
  <si>
    <t>A25VJN</t>
  </si>
  <si>
    <t>CONS ORTOPEDIA - MANUELA BELTRAN</t>
  </si>
  <si>
    <t>A26VJN</t>
  </si>
  <si>
    <t>CONS PEDIATRIA - MANUELA BELTRAN</t>
  </si>
  <si>
    <t>A35VJN</t>
  </si>
  <si>
    <t>CONS NUTRICION Y DIETETICA -MANUELA BELTRAN</t>
  </si>
  <si>
    <t>A37VJN</t>
  </si>
  <si>
    <t>CONS MEDICINA GENERAL PYD -MANUELA BELTRAN</t>
  </si>
  <si>
    <t>A38VJN</t>
  </si>
  <si>
    <t>CONS ENFERMERIA PYD -MANUELA BELTRAN</t>
  </si>
  <si>
    <t>A41VJN</t>
  </si>
  <si>
    <t>CONS MEDICINA FAMILIAR - MANUELA BELTRAN</t>
  </si>
  <si>
    <t>A53VJN</t>
  </si>
  <si>
    <t>VACUNACION (INTRAHOSPITALARIA)- MANUELA BELTRAN</t>
  </si>
  <si>
    <t>E01VJN</t>
  </si>
  <si>
    <t>ODONTOLOGIA GENERAL -MANUELA BELTRAN</t>
  </si>
  <si>
    <t>L02VJN</t>
  </si>
  <si>
    <t>RADIOLÓGICA - MANUELA BELTRAN</t>
  </si>
  <si>
    <t>L07VJN</t>
  </si>
  <si>
    <t>LABORATORIO Y ANALISIS CLINICO - MANUELA BELTRAN</t>
  </si>
  <si>
    <t>M05VJN</t>
  </si>
  <si>
    <t xml:space="preserve">FARMACIA -MANUELA BELTRAN </t>
  </si>
  <si>
    <t>P07VJN</t>
  </si>
  <si>
    <t>ESTERILIZACIÓN - MANUELA BELTRAN</t>
  </si>
  <si>
    <t>O02VJN</t>
  </si>
  <si>
    <t xml:space="preserve">ATENCIÓN AL USUARIO - MANUELA BELTRAN </t>
  </si>
  <si>
    <t>U05SA</t>
  </si>
  <si>
    <t>DIRECCION DE SERVICIOS AMBULATORIOS</t>
  </si>
  <si>
    <t>V07VAN372</t>
  </si>
  <si>
    <t>CONVENIOS DIFERENTES A SALUD PUBLICA - CONVENIO EDUCATIVO 6592372/2024</t>
  </si>
  <si>
    <t>K31PI</t>
  </si>
  <si>
    <t>PIC VIGILANCIA SANITARIA</t>
  </si>
  <si>
    <t>A10VM</t>
  </si>
  <si>
    <t>CONS MEDICINA GENERAL -MOCHUELO</t>
  </si>
  <si>
    <t>A11VM</t>
  </si>
  <si>
    <t>CONS MEDICINA INTERNA -MOCHUELO</t>
  </si>
  <si>
    <t>A18VM</t>
  </si>
  <si>
    <t>CONS PSICOLOGIA - MOCHUELO</t>
  </si>
  <si>
    <t>A26VM</t>
  </si>
  <si>
    <t>CONS PEDIATRIA - MOCHUELO</t>
  </si>
  <si>
    <t>A37VM</t>
  </si>
  <si>
    <t>CONS MEDICINA GENERAL PYD -MOCHUELO</t>
  </si>
  <si>
    <t>A38VM</t>
  </si>
  <si>
    <t>CONS ENFERMERIA PYD - MOCHUELO</t>
  </si>
  <si>
    <t>A41VM</t>
  </si>
  <si>
    <t>CONS MEDICINA FAMILIAR -MOCHUELO</t>
  </si>
  <si>
    <t>A53VM</t>
  </si>
  <si>
    <t>VACUNACION (INTRAHOSPITALARIA)- MOCHUELO</t>
  </si>
  <si>
    <t>E01VM</t>
  </si>
  <si>
    <t>ODONTOLOGIA GENERAL -MOCHUELO</t>
  </si>
  <si>
    <t>M05VM</t>
  </si>
  <si>
    <t>FARMACIA - MOCHUELO</t>
  </si>
  <si>
    <t>O02VM</t>
  </si>
  <si>
    <t>ATENCIÓN AL USUARIO  -MOCHUELO</t>
  </si>
  <si>
    <t>U01SAVO</t>
  </si>
  <si>
    <t>SUBGERENCIA DE PRESTACION DE SERVICIOS - USS LIMONAR</t>
  </si>
  <si>
    <t>A10VN</t>
  </si>
  <si>
    <t>CONS MEDICINA GENERAL -PASQUILLA</t>
  </si>
  <si>
    <t>A37VN</t>
  </si>
  <si>
    <t>CONS MEDICINA GENERAL PYD - PASQUILLA</t>
  </si>
  <si>
    <t>A38VN</t>
  </si>
  <si>
    <t>CONS ENFERMERIA PYD -PASQUILLA</t>
  </si>
  <si>
    <t>A41VN</t>
  </si>
  <si>
    <t>CONS MEDICINA FAMILIAR - PASQUILLA</t>
  </si>
  <si>
    <t>A53VN</t>
  </si>
  <si>
    <t>VACUNACION (INTRAHOSPITALARIA)- PASQUILLA</t>
  </si>
  <si>
    <t>E01VN</t>
  </si>
  <si>
    <t>ODONTOLOGIA GENERAL -PASQUILLA</t>
  </si>
  <si>
    <t>M05VN</t>
  </si>
  <si>
    <t>FARMACIA - PASQUILLA</t>
  </si>
  <si>
    <t>O02VN</t>
  </si>
  <si>
    <t>ATENCIÓN AL USUARIO - PASQUILLA</t>
  </si>
  <si>
    <t>K25PI</t>
  </si>
  <si>
    <t>PIC GOBERNANZA SALUD PUBLICA</t>
  </si>
  <si>
    <t>K28PI</t>
  </si>
  <si>
    <t xml:space="preserve">PIC- LABORAL  </t>
  </si>
  <si>
    <t>K29PI</t>
  </si>
  <si>
    <t xml:space="preserve">PIC - EDUCATIVO </t>
  </si>
  <si>
    <t>K30PI</t>
  </si>
  <si>
    <t>PIC - COMUNITARIO</t>
  </si>
  <si>
    <t>K33PI</t>
  </si>
  <si>
    <t>PIC OTROS PROYECTOS SALUD PUBLICA</t>
  </si>
  <si>
    <t>U09SA</t>
  </si>
  <si>
    <t xml:space="preserve">DIRECCION DEL GESTION DEL RIESGO EN SALUD </t>
  </si>
  <si>
    <t>A01VAN</t>
  </si>
  <si>
    <t>AUDIOLOGIA Y AUDIOMETRIA - CTROS CANDELARIA LA NUEVA</t>
  </si>
  <si>
    <t>A02VAN</t>
  </si>
  <si>
    <t>CONS CARDIOLOGIA - CTROS CANDELARIA LA NUEVA</t>
  </si>
  <si>
    <t>A10VAN</t>
  </si>
  <si>
    <t>CONS MEDICINA GENERAL - CTROS CANDELARIA LA NUEVA</t>
  </si>
  <si>
    <t>A11VAN</t>
  </si>
  <si>
    <t xml:space="preserve">CONS MEDICINA INTERNA - CTROS CANDELARIA LA NUEVA </t>
  </si>
  <si>
    <t>A17VAN</t>
  </si>
  <si>
    <t>CONS PSIQUIATRIA - CTROS CANDELARIA LA NUEVA</t>
  </si>
  <si>
    <t>A18VAN</t>
  </si>
  <si>
    <t>CONS PSICOLOGIA - CTROS CANDELARIA LA NUEVA</t>
  </si>
  <si>
    <t>A20VAN</t>
  </si>
  <si>
    <t>CONS UROLOGIA - CTROS CANDELARIA LA NUEVA</t>
  </si>
  <si>
    <t>A24VAN</t>
  </si>
  <si>
    <t>CONS GINECOLOGIA Y OBSTETRICIA -  CTROS CANDELARIA LA NUEVA</t>
  </si>
  <si>
    <t>A25VAN</t>
  </si>
  <si>
    <t>CONS ORTOPEDIA - CTROS CANDELARIA LA NUEVA</t>
  </si>
  <si>
    <t>A26VAN</t>
  </si>
  <si>
    <t>CONS PEDIATRIA - CTROS CANDELARIA LA NUEVA</t>
  </si>
  <si>
    <t>A35VAN</t>
  </si>
  <si>
    <t>CONS NUTRICION Y DIETETICA - CTROS CANDELARIA LA NUEVA</t>
  </si>
  <si>
    <t>A37VAN</t>
  </si>
  <si>
    <t>CONS MEDICINA GENERAL PYD - CTROS CANDELARIA LA NUEVA</t>
  </si>
  <si>
    <t>A38VAN</t>
  </si>
  <si>
    <t>CONS ENFERMERIA PYD - CTROS CANDELARIA LA NUEVA</t>
  </si>
  <si>
    <t>A40VAN</t>
  </si>
  <si>
    <t>CONS FISIATRIA - CTROS CANDELARIA LA NUEVA</t>
  </si>
  <si>
    <t>A41VAN</t>
  </si>
  <si>
    <t xml:space="preserve">CONS MEDICINA FAMILIAR - CTROS CANDELARIA LA NUEVA </t>
  </si>
  <si>
    <t>A53VAN</t>
  </si>
  <si>
    <t>VACUNACION (INTRAHOSPITALARIA)- CTROS CANDELARIA LA NUEVA</t>
  </si>
  <si>
    <t>E01VAN</t>
  </si>
  <si>
    <t>ODONTOLOGIA GENERAL - CTROS CANDELARIA LA NUEVA</t>
  </si>
  <si>
    <t>E02VAN</t>
  </si>
  <si>
    <t>ODONTOLOGIA PEDIATRICA - CTROS CANDELARIA LA NUEVA</t>
  </si>
  <si>
    <t>E05VAN</t>
  </si>
  <si>
    <t>CIRUGIA ORAL ( AMBULATORIA) - CTROS CANDELARIA LA NUEVA</t>
  </si>
  <si>
    <t>L02VAN</t>
  </si>
  <si>
    <t>RADIOLÓGICA -  CTROS CANDELARIA LA NUEVA</t>
  </si>
  <si>
    <t>L06VAN</t>
  </si>
  <si>
    <t>RESONANCIA MAGNETICA Y T.A.C. - CTROS CANDELARIA LA NUEVA</t>
  </si>
  <si>
    <t>L07VAN</t>
  </si>
  <si>
    <t>LABORATORIO Y ANALISIS CLINICO -  CTROS CANDELARIA LA NUEVA</t>
  </si>
  <si>
    <t>M05VAN</t>
  </si>
  <si>
    <t>FARMACIA -  CTROS CANDELARIA LA NUEVA</t>
  </si>
  <si>
    <t>M06LEVAN</t>
  </si>
  <si>
    <t>FISIOTERAPIA Y REHABILITACIÓN - LENGUAJE - CTROS CANDELARIA LA NUEVA</t>
  </si>
  <si>
    <t>M06OCVAN</t>
  </si>
  <si>
    <t>FISIOTERAPIA Y REHABILITACIÓN - OCUPACIONAL - CTROS CANDELARIA LA NUEVA</t>
  </si>
  <si>
    <t>M06VAN</t>
  </si>
  <si>
    <t>FISIOTERAPIA Y REHABILITACIÓN - CTROS CANDELARIA LA NUEVA</t>
  </si>
  <si>
    <t>M12VAN</t>
  </si>
  <si>
    <t>TERAPIA RESPIRATORIA- CTROS CANDELARIA LA NUEVA</t>
  </si>
  <si>
    <t>O01VAN</t>
  </si>
  <si>
    <t xml:space="preserve">TRABAJO SOCIAL - CTROS CANDELARIA LA NUEVA </t>
  </si>
  <si>
    <t>V07VAN614</t>
  </si>
  <si>
    <t xml:space="preserve">CONVENIOS DIFERENTES A SALUD PUBLICA - CONTRATO TUBERCULOSIS 5697614/2023 </t>
  </si>
  <si>
    <t>O02VAN</t>
  </si>
  <si>
    <t xml:space="preserve">ATENCIÓN AL USUARIO  - CTROS CANDELARIA LA NUEVA </t>
  </si>
  <si>
    <t>U01SACJ</t>
  </si>
  <si>
    <t>SUBGERENCIA DE PRESTACION DE SERVICIOS- USS CENTRO JUVENIL</t>
  </si>
  <si>
    <t>A10UB</t>
  </si>
  <si>
    <t>CONS MEDICINA GENERAL -USME</t>
  </si>
  <si>
    <t>A37UB</t>
  </si>
  <si>
    <t>CONS MEDICINA GENERAL PYD -USME</t>
  </si>
  <si>
    <t>A38UB</t>
  </si>
  <si>
    <t>CONS ENFERMERIA PYD -USME</t>
  </si>
  <si>
    <t>A53UB</t>
  </si>
  <si>
    <t>VACUNACION (INTRAHOSPITALARIA)- USME</t>
  </si>
  <si>
    <t>B01UB</t>
  </si>
  <si>
    <t>CONSULTA URGENCIAS -USME</t>
  </si>
  <si>
    <t>B02UB</t>
  </si>
  <si>
    <t>URG OBSERVACION - USME</t>
  </si>
  <si>
    <t>B03UB</t>
  </si>
  <si>
    <t>PROCEDIMIENTOS URGENCIAS -USME</t>
  </si>
  <si>
    <t>E01UB</t>
  </si>
  <si>
    <t>ODONTOLOGIA GENERAL -USME</t>
  </si>
  <si>
    <t>I01UB</t>
  </si>
  <si>
    <t>HOSP MEDICINA GENERAL -USME</t>
  </si>
  <si>
    <t>L07UB</t>
  </si>
  <si>
    <t>LABORATORIO Y ANALISIS CLINICO -USME</t>
  </si>
  <si>
    <t>M05UB</t>
  </si>
  <si>
    <t>FARMACIA -USME</t>
  </si>
  <si>
    <t>R10SA</t>
  </si>
  <si>
    <t>ACTIVOS FIJOS</t>
  </si>
  <si>
    <t>K27PI</t>
  </si>
  <si>
    <t>PIC- HOGAR INSTITUCIONAL</t>
  </si>
  <si>
    <t>K27PINS</t>
  </si>
  <si>
    <t>PIC- INSTITUCIONAL</t>
  </si>
  <si>
    <t>B01UC</t>
  </si>
  <si>
    <t>CONSULTA URGENCIAS -SANTA LIBRADA</t>
  </si>
  <si>
    <t>B02UC</t>
  </si>
  <si>
    <t>URG OBSERVACION - SANTA LIBRADA</t>
  </si>
  <si>
    <t>B03UC</t>
  </si>
  <si>
    <t>PROCEDIMIENTOS  URGENCIAS -SANTA LIBRADA</t>
  </si>
  <si>
    <t>I01UC</t>
  </si>
  <si>
    <t>HOSP MEDICINA GENERAL -SANTA LIBRADA</t>
  </si>
  <si>
    <t>L02UC</t>
  </si>
  <si>
    <t>RADIOLÓGICA - SANTA LIBRADA</t>
  </si>
  <si>
    <t>L07UC</t>
  </si>
  <si>
    <t>LABORATORIO Y ANALISIS CLINICO - SANTA LIBRADA</t>
  </si>
  <si>
    <t>M05UC</t>
  </si>
  <si>
    <t>FARMACIA -SANTA LIBRADA</t>
  </si>
  <si>
    <t>M12UC</t>
  </si>
  <si>
    <t>TERAPIA RESPIRATORIA- SANTA LIBRADA</t>
  </si>
  <si>
    <t>O01UC</t>
  </si>
  <si>
    <t>TRABAJO SOCIAL  -SANTA LIBRADA</t>
  </si>
  <si>
    <t>O02UC</t>
  </si>
  <si>
    <t>ATENCIÓN AL USUARIO  -SANTA LIBRADA</t>
  </si>
  <si>
    <t>A10UD</t>
  </si>
  <si>
    <t>CONS MEDICINA GENERAL - MARICHUELA</t>
  </si>
  <si>
    <t>A24UD</t>
  </si>
  <si>
    <t>CONS GINECOLOGIA Y OBSTETRICIA -MARICHUELA</t>
  </si>
  <si>
    <t>A26UD</t>
  </si>
  <si>
    <t>CONS PEDIATRIA -MARICHUELA</t>
  </si>
  <si>
    <t>A37UD</t>
  </si>
  <si>
    <t>CONS MEDICINA GENERAL PYD -MARICHUELA</t>
  </si>
  <si>
    <t>A38UD</t>
  </si>
  <si>
    <t>CONS ENFERMERIA PYD - MARICHUELA</t>
  </si>
  <si>
    <t>A41UD</t>
  </si>
  <si>
    <t>CONS MEDICINA FAMILIAR - MARICHUELA</t>
  </si>
  <si>
    <t>A53UD</t>
  </si>
  <si>
    <t>VACUNACION (INTRAHOSPITALARIA)- MARICHUELA</t>
  </si>
  <si>
    <t>E01UD</t>
  </si>
  <si>
    <t>ODONTOLOGIA GENERAL - MARICHUELA</t>
  </si>
  <si>
    <t>L02UD</t>
  </si>
  <si>
    <t>RADIOLÓGICA- MARICHUELA</t>
  </si>
  <si>
    <t>L07UD</t>
  </si>
  <si>
    <t>LABORATORIO Y ANALISIS CLINICO -MARICHUELA</t>
  </si>
  <si>
    <t>M05UD</t>
  </si>
  <si>
    <t>FARMACIA - MARICHUELA</t>
  </si>
  <si>
    <t>O02UD</t>
  </si>
  <si>
    <t>ATENCIÓN AL USUARIO  - MARICHUELA</t>
  </si>
  <si>
    <t>U01SAUF</t>
  </si>
  <si>
    <t>SUBGERENCIA DE PRESTACION DE SERVICIOS - USS YOMASA</t>
  </si>
  <si>
    <t>A10UG</t>
  </si>
  <si>
    <t>CONS MEDICINA GENERAL - LA REFORMA</t>
  </si>
  <si>
    <t>A37UG</t>
  </si>
  <si>
    <t>CONS MEDICINA GENERAL PYD -LA REFORMA</t>
  </si>
  <si>
    <t>A38UG</t>
  </si>
  <si>
    <t>CONS ENFERMERIA PYD - LA REFORMA</t>
  </si>
  <si>
    <t>A53UG</t>
  </si>
  <si>
    <t>VACUNACION (INTRAHOSPITALARIA)- LA REFORMA</t>
  </si>
  <si>
    <t>E01UG</t>
  </si>
  <si>
    <t>ODONTOLOGIA GENERAL - LA REFORMA</t>
  </si>
  <si>
    <t>L07UG</t>
  </si>
  <si>
    <t>LABORATORIO Y ANALISIS CLINICO -LA REFORMA</t>
  </si>
  <si>
    <t>O02UG</t>
  </si>
  <si>
    <t>ATENCIÓN AL USUARIO - LA REFORMA</t>
  </si>
  <si>
    <t>A10UH</t>
  </si>
  <si>
    <t>CONS MEDICINA GENERAL -BETANIA</t>
  </si>
  <si>
    <t>A18UH</t>
  </si>
  <si>
    <t>CONS PSICOLOGIA -BETANIA</t>
  </si>
  <si>
    <t>A24UH</t>
  </si>
  <si>
    <t>CONS GINECOLOGIA Y OBSTETRICIA -BETANIA</t>
  </si>
  <si>
    <t>A37UH</t>
  </si>
  <si>
    <t>CONS MEDICINA GENERAL PYD -BETANIA</t>
  </si>
  <si>
    <t>A38UH</t>
  </si>
  <si>
    <t>CONS ENFERMERIA PYD -BETANIA</t>
  </si>
  <si>
    <t>A41UH</t>
  </si>
  <si>
    <t>CONS MEDICINA FAMILIAR -BETANIA</t>
  </si>
  <si>
    <t>A53UH</t>
  </si>
  <si>
    <t>VACUNACION (INTRAHOSPITALARIA)- BETANIA</t>
  </si>
  <si>
    <t>E01UH</t>
  </si>
  <si>
    <t>ODONTOLOGIA GENERAL -BETANIA</t>
  </si>
  <si>
    <t>L07UH</t>
  </si>
  <si>
    <t>LABORATORIO Y ANALISIS CLINICO -BETANIA</t>
  </si>
  <si>
    <t>M05UH</t>
  </si>
  <si>
    <t>FARMACIA -BETANIA</t>
  </si>
  <si>
    <t>M06LEUH</t>
  </si>
  <si>
    <t>FISIOTERAPIA Y REHABILITACIÓN - LENGUAJE - BETANIA</t>
  </si>
  <si>
    <t>M06OCUH</t>
  </si>
  <si>
    <t>FISIOTERAPIA Y REHABILITACIÓN - OCUPACIONAL - BETANIA</t>
  </si>
  <si>
    <t>M06UH</t>
  </si>
  <si>
    <t>FISIOTERAPIA Y REHABILITACIÓN -BETANIA</t>
  </si>
  <si>
    <t>O02UH</t>
  </si>
  <si>
    <t>ATENCIÓN AL USUARIO- BETANIA</t>
  </si>
  <si>
    <t>V07UI917</t>
  </si>
  <si>
    <t>CONVENIOS DIFERENTES A SALUD PUBLICA - CONVENIO TERRITORIALES 6912917/2024</t>
  </si>
  <si>
    <t>V07UI502</t>
  </si>
  <si>
    <t>CONVENIOS DIFERENTES A SALUD PUBLICA - CONVENIO TERRITORIALES 7126502/2024</t>
  </si>
  <si>
    <t>A10UJ</t>
  </si>
  <si>
    <t>CONS MEDICINA GENERAL -LA FLORA</t>
  </si>
  <si>
    <t>A18UJ</t>
  </si>
  <si>
    <t>CONS PSICOLOGIA -LA FLORA</t>
  </si>
  <si>
    <t>A37UJ</t>
  </si>
  <si>
    <t>CONS MEDICINA GENERAL PYD -LA FLORA</t>
  </si>
  <si>
    <t>A38UJ</t>
  </si>
  <si>
    <t>CONS ENFERMERIA PYD -LA FLORA</t>
  </si>
  <si>
    <t>A53UJ</t>
  </si>
  <si>
    <t>VACUNACION (INTRAHOSPITALARIA)- LA FLORA</t>
  </si>
  <si>
    <t>E01UJ</t>
  </si>
  <si>
    <t>ODONTOLOGIA GENERAL -LA FLORA</t>
  </si>
  <si>
    <t>M05UJ</t>
  </si>
  <si>
    <t>FARMACIA -LA FLORA</t>
  </si>
  <si>
    <t>O02UJ</t>
  </si>
  <si>
    <t>ATENCIÓN AL USUARIO - LA FLORA</t>
  </si>
  <si>
    <t>U01SAUL</t>
  </si>
  <si>
    <t>SUBGERENCIA DE PRESTACION DE SERVICIOS - USS DANUBIO AZUL</t>
  </si>
  <si>
    <t>A10ULN</t>
  </si>
  <si>
    <t xml:space="preserve">CONS MEDICINA GENERAL - DANUBIO NUEVO </t>
  </si>
  <si>
    <t>A11ULN</t>
  </si>
  <si>
    <t>CONS MEDICINA INTERNA - DANUBIO NUEVO</t>
  </si>
  <si>
    <t>A17ULN</t>
  </si>
  <si>
    <t>CONS PSIQUIATRIA - DANUBIO NUEVO</t>
  </si>
  <si>
    <t>A18ULN</t>
  </si>
  <si>
    <t>CONS PSICOLOGIA - DANUBIO NUEVO</t>
  </si>
  <si>
    <t>A20ULN</t>
  </si>
  <si>
    <t>CONS UROLOGIA - DANUBIO NUEVO</t>
  </si>
  <si>
    <t>A23ULN</t>
  </si>
  <si>
    <t>CONS CIRUGIA GENERAL - DANUBIO NUEVO</t>
  </si>
  <si>
    <t>A24ULN</t>
  </si>
  <si>
    <t>CONS GINECOLOGIA Y OBSTETRICIA - DANUBIO NUEVO</t>
  </si>
  <si>
    <t>A25ULN</t>
  </si>
  <si>
    <t>CONS ORTOPEDIA - DANUBIO NUEVO</t>
  </si>
  <si>
    <t>A26ULN</t>
  </si>
  <si>
    <t>CONS PEDIATRIA - DANUBIO NUEVO</t>
  </si>
  <si>
    <t>A35ULN</t>
  </si>
  <si>
    <t>CONS NUTRICION Y DIETETICA  DANUBIO NUEVO</t>
  </si>
  <si>
    <t>A37ULN</t>
  </si>
  <si>
    <t>CONS MEDICINA GENERAL PYD - DANUBIO NUEVO</t>
  </si>
  <si>
    <t>A38ULN</t>
  </si>
  <si>
    <t>CONS ENFERMERIA PYD - DANUBIO NUEVO</t>
  </si>
  <si>
    <t>A41ULN</t>
  </si>
  <si>
    <t>CONS MEDICINA FAMILIAR - DANUBIO NUEVO</t>
  </si>
  <si>
    <t>A53ULN</t>
  </si>
  <si>
    <t>VACUNACION (INTRAHOSPITALARIA)- DANUBIO NUEVO</t>
  </si>
  <si>
    <t>E01ULN</t>
  </si>
  <si>
    <t>ODONTOLOGIA GENERAL - DANUBIO NUEVO</t>
  </si>
  <si>
    <t>L02ULN</t>
  </si>
  <si>
    <t>RADIOLÓGICA - DANUBIO NUEVO</t>
  </si>
  <si>
    <t>L07ULN</t>
  </si>
  <si>
    <t>LABORATORIO Y ANALISIS CLINICO- DANUBIO NUEVO</t>
  </si>
  <si>
    <t>M05ULN</t>
  </si>
  <si>
    <t>FARMACIA - DANUBIO NUEVO</t>
  </si>
  <si>
    <t>O02ULN</t>
  </si>
  <si>
    <t>ATENCIÓN AL USUARIO - DANUBIO NUEVO</t>
  </si>
  <si>
    <t>U01SAUO</t>
  </si>
  <si>
    <t>SUBGERENCIA DE PRESTACION DE SERVICIOS - USS LORENZO ALCANTUZ</t>
  </si>
  <si>
    <t>A10UP</t>
  </si>
  <si>
    <t>CONS MEDICINA GENERAL -DESTINO</t>
  </si>
  <si>
    <t>A37UP</t>
  </si>
  <si>
    <t>CONS MEDICINA GENERAL PYD -DESTINO</t>
  </si>
  <si>
    <t>A38UP</t>
  </si>
  <si>
    <t>CONS ENFERMERIA PYD -DESTINO</t>
  </si>
  <si>
    <t>E01UP</t>
  </si>
  <si>
    <t>ODONTOLOGIA GENERAL -DESTINO</t>
  </si>
  <si>
    <t>O02UP</t>
  </si>
  <si>
    <t xml:space="preserve">ATENCIÓN AL USUARIO  -DESTINO </t>
  </si>
  <si>
    <t>A10JB</t>
  </si>
  <si>
    <t>CONS MEDICINA GENERAL - SAN BENITO</t>
  </si>
  <si>
    <t>A11JB</t>
  </si>
  <si>
    <t>CONS MEDICINA INTERNA - SAN BENITO</t>
  </si>
  <si>
    <t>A17JB</t>
  </si>
  <si>
    <t>CONS PSIQUIATRIA - SAN BENITO</t>
  </si>
  <si>
    <t>A18JB</t>
  </si>
  <si>
    <t>CONS PSICOLOGIA - SAN BENITO</t>
  </si>
  <si>
    <t>A23JB</t>
  </si>
  <si>
    <t>CONS CIRUGIA GENERAL - SAN BENITO</t>
  </si>
  <si>
    <t>A24JB</t>
  </si>
  <si>
    <t>CONS GINECOLOGIA Y OBSTETRICIA - SAN BENITO</t>
  </si>
  <si>
    <t>A26JB</t>
  </si>
  <si>
    <t>CONS PEDIATRIA - SAN BENITO</t>
  </si>
  <si>
    <t>A35JB</t>
  </si>
  <si>
    <t>CONS NUTRICION Y DIETETICA - SAN BENITO</t>
  </si>
  <si>
    <t>A37JB</t>
  </si>
  <si>
    <t>CONS MEDICINA GENERAL PYD - SAN BENITO</t>
  </si>
  <si>
    <t>A38HDJB</t>
  </si>
  <si>
    <t xml:space="preserve">CONS ENFERMERIA PYD - HOSPITAL DIA - SAN BENITO </t>
  </si>
  <si>
    <t>A38JB</t>
  </si>
  <si>
    <t>CONS ENFERMERIA PYD - SAN BENITO</t>
  </si>
  <si>
    <t>A41JB</t>
  </si>
  <si>
    <t xml:space="preserve">CONS MEDICINA FAMILIAR - SAN BENITO </t>
  </si>
  <si>
    <t>A53JB</t>
  </si>
  <si>
    <t>VACUNACION (INTRAHOSPITALARIA)- SAN BENITO</t>
  </si>
  <si>
    <t>M05JB</t>
  </si>
  <si>
    <t>FARMACIA - SAN BENITO</t>
  </si>
  <si>
    <t>O01JB</t>
  </si>
  <si>
    <t>TRABAJO SOCIAL   - SAN BENITO</t>
  </si>
  <si>
    <t>O02JB</t>
  </si>
  <si>
    <t>ATENCIÓN AL USUARIO  - SAN BENITO</t>
  </si>
  <si>
    <t>A02JC</t>
  </si>
  <si>
    <t>CONS CARDIOLOGIA - EL CARMEN</t>
  </si>
  <si>
    <t>A10JC</t>
  </si>
  <si>
    <t>CONS MEDICINA GENERAL - EL CARMEN</t>
  </si>
  <si>
    <t>A11JC</t>
  </si>
  <si>
    <t>CONS MEDICINA INTERNA -EL CARMEN</t>
  </si>
  <si>
    <t>A23JC</t>
  </si>
  <si>
    <t>CONS CIRUGIA GENERAL- EL CARMEN</t>
  </si>
  <si>
    <t>A24JC</t>
  </si>
  <si>
    <t>CONS GINECOLOGIA Y OBSTETRICIA - EL CARMEN</t>
  </si>
  <si>
    <t>A25JC</t>
  </si>
  <si>
    <t>CONS ORTOPEDIA - EL CARMEN</t>
  </si>
  <si>
    <t>A26JC</t>
  </si>
  <si>
    <t>CONS PEDIATRIA - EL CARMEN</t>
  </si>
  <si>
    <t>A34JC</t>
  </si>
  <si>
    <t>CONS MEDICINA ALTERNATIVA - EL CARMEN</t>
  </si>
  <si>
    <t>A35JC</t>
  </si>
  <si>
    <t>CONS NUTRICION Y DIETETICA -EL CARMEN</t>
  </si>
  <si>
    <t>A37JC</t>
  </si>
  <si>
    <t>CONS MEDICINA GENERAL PYD -EL CARMEN</t>
  </si>
  <si>
    <t>A38HDJC</t>
  </si>
  <si>
    <t>CONS ENFERMERIA PYD - HOSPITAL DIA - EL CARMEN</t>
  </si>
  <si>
    <t>A38JC</t>
  </si>
  <si>
    <t>CONS ENFERMERIA PYD - EL CARMEN</t>
  </si>
  <si>
    <t>A41JC</t>
  </si>
  <si>
    <t>CONS MEDICINA FAMILIAR - EL CARMEN</t>
  </si>
  <si>
    <t>A53JC</t>
  </si>
  <si>
    <t>VACUNACION (INTRAHOSPITALARIA)- EL CARMEN</t>
  </si>
  <si>
    <t>L02JC</t>
  </si>
  <si>
    <t>RADIOLÓGICA -EL CARMEN</t>
  </si>
  <si>
    <t>L07JC</t>
  </si>
  <si>
    <t>LABORATORIO Y ANALISIS CLINICO - EL CARMEN</t>
  </si>
  <si>
    <t>M06LEJC</t>
  </si>
  <si>
    <t>FISIOTERAPIA Y REHABILITACIÓN - LENGUAJE - EL CARMEN</t>
  </si>
  <si>
    <t>M06JC</t>
  </si>
  <si>
    <t>FISIOTERAPIA Y REHABILITACION- EL CARMEN</t>
  </si>
  <si>
    <t>M05JC</t>
  </si>
  <si>
    <t>FARMACIA - EL CARMEN</t>
  </si>
  <si>
    <t>O02JC</t>
  </si>
  <si>
    <t>ATENCIÓN AL USUARIO - EL CARMEN</t>
  </si>
  <si>
    <t>T04SA</t>
  </si>
  <si>
    <t>CONTROL INTERNO</t>
  </si>
  <si>
    <t>T10SA</t>
  </si>
  <si>
    <t>CALIDAD Y ACREDITACION</t>
  </si>
  <si>
    <t>U01SAJI</t>
  </si>
  <si>
    <t>SUBGERENCIA DE PRESTACION DE SERVICIOS USS ISLA DEL SOL</t>
  </si>
  <si>
    <t>A34JT</t>
  </si>
  <si>
    <t>CONS MEDICINA ALTERNATIVA - TUNJUELITO</t>
  </si>
  <si>
    <t>B01JT</t>
  </si>
  <si>
    <t>CONSULTA URGENCIAS - TUNJUELITO</t>
  </si>
  <si>
    <t>B02JT</t>
  </si>
  <si>
    <t>URG OBSERVACION  - TUNJUELITO</t>
  </si>
  <si>
    <t>B03JT</t>
  </si>
  <si>
    <t>PROCEDIMIENTOS  URGENCIAS - TUNJUELITO</t>
  </si>
  <si>
    <t>B04JT</t>
  </si>
  <si>
    <t>URGENCIAS ESPECIALIZADAS - TUNJUELITO</t>
  </si>
  <si>
    <t>I01JT</t>
  </si>
  <si>
    <t>HOSP MEDICINA GENERAL - TUNJUELITO</t>
  </si>
  <si>
    <t>I06JT</t>
  </si>
  <si>
    <t>HOSP MEDICINA INTERNA - TUNJUELITO</t>
  </si>
  <si>
    <t>L02JT</t>
  </si>
  <si>
    <t>RADIOLÓGICA - TUNJUELITO</t>
  </si>
  <si>
    <t>L07JT</t>
  </si>
  <si>
    <t>LABORATORIO Y ANALISIS CLINICO - TUNJUELITO</t>
  </si>
  <si>
    <t>M05JT</t>
  </si>
  <si>
    <t>FARMACIA - TUNJUELITO</t>
  </si>
  <si>
    <t>M12JT</t>
  </si>
  <si>
    <t>TERAPIA RESPIRATORIA- TUNJUELITO</t>
  </si>
  <si>
    <t>O01JT</t>
  </si>
  <si>
    <t>TRABAJO SOCIAL  - TUNJUELITO</t>
  </si>
  <si>
    <t>V03JT</t>
  </si>
  <si>
    <t>ATENCION DOMICILIARIA - TUNJUELITO</t>
  </si>
  <si>
    <t>O02JT</t>
  </si>
  <si>
    <t>ATENCIÓN AL USUARIO  - TUNJUELITO</t>
  </si>
  <si>
    <t>R25SA</t>
  </si>
  <si>
    <t>CARTERA Y CUENTAS MEDICAS</t>
  </si>
  <si>
    <t>T03SA</t>
  </si>
  <si>
    <t>CONTROL INTERNO DISCIPLINARIO</t>
  </si>
  <si>
    <t>A02RCTNCP</t>
  </si>
  <si>
    <t>CONS CARDIOLOGIA - REHABILITACION CARDIACA- CAPS TUNAL</t>
  </si>
  <si>
    <t>A02TNCP</t>
  </si>
  <si>
    <t>CONS CARDIOLOGÍA-TUNAL CAPS</t>
  </si>
  <si>
    <t>A03TNCP</t>
  </si>
  <si>
    <t>CONS DERMATOLOGÍA-TUNAL CAPS</t>
  </si>
  <si>
    <t>A04TNCP</t>
  </si>
  <si>
    <t>CONS ENDOCRINOLOGÍA-TUNAL CAPS</t>
  </si>
  <si>
    <t>A06TNCP</t>
  </si>
  <si>
    <t>CONS GASTROENTEROLOGÍA-TUNAL CAPS</t>
  </si>
  <si>
    <t>A09TNCP</t>
  </si>
  <si>
    <t>CONS NEFROLOGÍA-TUNAL CAPS</t>
  </si>
  <si>
    <t>A10TNCP</t>
  </si>
  <si>
    <t>CONS MEDICINA GENERAL-TUNAL CAPS</t>
  </si>
  <si>
    <t>A11TNCP</t>
  </si>
  <si>
    <t>CONS MEDICINA INTERNA-TUNAL CAPS</t>
  </si>
  <si>
    <t>A12TNCP</t>
  </si>
  <si>
    <t>CONS NEUMOLOGÍA-TUNAL CAPS</t>
  </si>
  <si>
    <t>A13TNCP</t>
  </si>
  <si>
    <t>CONS NEUROLOGÍA-TUNAL CAPS</t>
  </si>
  <si>
    <t>A16TNCP</t>
  </si>
  <si>
    <t>CONS OTORRINOLARINGOLOGÍA-TUNAL CAPS</t>
  </si>
  <si>
    <t>A18TNCP</t>
  </si>
  <si>
    <t>CONS PSICOLOGIA - TUNAL CAPS</t>
  </si>
  <si>
    <t>A20TNCP</t>
  </si>
  <si>
    <t>CONS UROLOGÍA-TUNAL CAPS</t>
  </si>
  <si>
    <t>A21TNCP</t>
  </si>
  <si>
    <t>CONS OFTALMOLOGÍA-TUNAL CAPS</t>
  </si>
  <si>
    <t>A23BTNCP</t>
  </si>
  <si>
    <t>CONS CIRUGÍA GENERAL-BARIATRICA - TUNAL CAPS</t>
  </si>
  <si>
    <t>A23TNCP</t>
  </si>
  <si>
    <t>CONS CIRUGÍA GENERAL-TUNAL CAPS</t>
  </si>
  <si>
    <t>A24TNCP</t>
  </si>
  <si>
    <t>CONS GINECOLOGIA Y OBSTETRICIA - TUNAL CAPS</t>
  </si>
  <si>
    <t>A25TNCP</t>
  </si>
  <si>
    <t>CONS ORTOPEDIA-TUNAL CAPS</t>
  </si>
  <si>
    <t>A26TNCP</t>
  </si>
  <si>
    <t>CONS PEDIATRIA - TUNAL CAPS</t>
  </si>
  <si>
    <t>A27TNCP</t>
  </si>
  <si>
    <t>CONS PLÁSTICA, ESTÉTICA Y RECONSTRUCTIVA-TUNAL CAPS</t>
  </si>
  <si>
    <t>A28TNCP</t>
  </si>
  <si>
    <t>CONS PREANESTÉSICA-TUNAL CAPS</t>
  </si>
  <si>
    <t>A29TNCP</t>
  </si>
  <si>
    <t>CONS NEUROCIRUGÍA -TUNAL CAPS</t>
  </si>
  <si>
    <t>A30TNCP</t>
  </si>
  <si>
    <t>CONS CIRUGIA DE TORAX-TUNAL CAPS</t>
  </si>
  <si>
    <t>A33TNCP</t>
  </si>
  <si>
    <t>CONS VASCULAR PERIFÉRICO-TUNAL CAPS</t>
  </si>
  <si>
    <t>A34TNCP</t>
  </si>
  <si>
    <t>CONS MEDICINA ALTERNATIVA - TUNAL CAPS</t>
  </si>
  <si>
    <t>A35TNCP</t>
  </si>
  <si>
    <t>CONS NUTRICION Y DIETÉTICA-TUNAL CAPS</t>
  </si>
  <si>
    <t>A38TNCP</t>
  </si>
  <si>
    <t>CONS ENFERMERIA PYD - TUNAL CAPS</t>
  </si>
  <si>
    <t>A41TNCP</t>
  </si>
  <si>
    <t>CONS MEDICINA FAMILIAR -TUNAL CAPS</t>
  </si>
  <si>
    <t>A44TNCP</t>
  </si>
  <si>
    <t>CONS CIRUGIA COLUMNA-TUNAL CAPS</t>
  </si>
  <si>
    <t>A46TNCP</t>
  </si>
  <si>
    <t>DOLOR Y CUIDADOS PALIATIVOS-TUNAL CAPS</t>
  </si>
  <si>
    <t>A53TNCP</t>
  </si>
  <si>
    <t>VACUNACION (INTRAHOSPITALARIA)-TUNAL CAPS</t>
  </si>
  <si>
    <t>E01TNCP</t>
  </si>
  <si>
    <t>ODONTOLOGÍA GENERAL-TUNAL CAPS</t>
  </si>
  <si>
    <t>B01TN</t>
  </si>
  <si>
    <t>CONSULTA URGENCIAS - TUNAL</t>
  </si>
  <si>
    <t>B02TN</t>
  </si>
  <si>
    <t>URG OBSERVACION  - TUNAL</t>
  </si>
  <si>
    <t>B03TN</t>
  </si>
  <si>
    <t>PROCEDIMIENTOS  URGENCIAS - TUNAL</t>
  </si>
  <si>
    <t>B04TN</t>
  </si>
  <si>
    <t>URGENCIAS ESPECIALIZADAS - TUNAL</t>
  </si>
  <si>
    <t>B05TN</t>
  </si>
  <si>
    <t xml:space="preserve">URGENCIAS PEDIATRICAS </t>
  </si>
  <si>
    <t>C01BATN</t>
  </si>
  <si>
    <t>CX GENERAL - BARIATRICA- TUNAL</t>
  </si>
  <si>
    <t>C01GTTN</t>
  </si>
  <si>
    <t>CX GENERAL -GASTROINTESTINAL - TUNAL</t>
  </si>
  <si>
    <t>C01TN</t>
  </si>
  <si>
    <t>CX GENERAL - TUNAL</t>
  </si>
  <si>
    <t>C02TN</t>
  </si>
  <si>
    <t>CX MAXILOFACIAL - TUNAL</t>
  </si>
  <si>
    <t>C03TN</t>
  </si>
  <si>
    <t>CX PLASTICAESTETICA Y RECONSTRUCTIVA - TUNAL</t>
  </si>
  <si>
    <t>C04TN</t>
  </si>
  <si>
    <t>CX NEUROCIRUGIA - TUNAL</t>
  </si>
  <si>
    <t>C06TN</t>
  </si>
  <si>
    <t>CX DERMATOLOGIA - TUNAL</t>
  </si>
  <si>
    <t>C09TN</t>
  </si>
  <si>
    <t>CX UROLOGIA - TUNAL</t>
  </si>
  <si>
    <t>C11COTN</t>
  </si>
  <si>
    <t>CX. ORTOPEDIA -COLUMNA- TUNAL</t>
  </si>
  <si>
    <t>C11TN</t>
  </si>
  <si>
    <t>CX ORTOPEDIA - TUNAL</t>
  </si>
  <si>
    <t>C16TN</t>
  </si>
  <si>
    <t>CX OTORRINOLARINGOLOGIA - TUNAL</t>
  </si>
  <si>
    <t>C17TN</t>
  </si>
  <si>
    <t>CX TORAX - TUNAL</t>
  </si>
  <si>
    <t>C18TN</t>
  </si>
  <si>
    <t>CX VASCULAR PERIFERICA - TUNAL</t>
  </si>
  <si>
    <t>E07TN</t>
  </si>
  <si>
    <t>CONSULTA MAXILOFACIAL - TUNAL</t>
  </si>
  <si>
    <t>I01TN</t>
  </si>
  <si>
    <t>HOSP MEDICINA GENERAL - TUNAL</t>
  </si>
  <si>
    <t>I01INTN</t>
  </si>
  <si>
    <t>HOSP MEDICINA GENERAL - INFECTOLOGIA - TUNAL</t>
  </si>
  <si>
    <t>I06TN</t>
  </si>
  <si>
    <t>HOSP MEDICINA INTERNA - TUNAL</t>
  </si>
  <si>
    <t>I20CDTN</t>
  </si>
  <si>
    <t>HOSPITALIZACION QUIRURGICOS (pre y post quirurgicas) -CLINICA DEL DOLOR - TUNAL</t>
  </si>
  <si>
    <t>I20CGTN</t>
  </si>
  <si>
    <t>HOSPITALIZACION QUIRURGICOS (pre y post quirurgicas) -CIRUGIA GENERAL - TUNAL</t>
  </si>
  <si>
    <t>I20CHTN</t>
  </si>
  <si>
    <t>HOSPITALIZACION QUIRURGICOS (pre y post quirurgicas) -CLINICA DE HERIDAS - TUNAL</t>
  </si>
  <si>
    <t>I20ESTN</t>
  </si>
  <si>
    <t>HOSPITALIZACION QUIRURGICOS (pre y post quirurgicas) -ESTETICA - TUNAL</t>
  </si>
  <si>
    <t>I20GTTN</t>
  </si>
  <si>
    <t>HOSPITALIZACION QUIRURGICOS (pre y post quirurgicas) -GASTROINTESTINAL - TUNAL</t>
  </si>
  <si>
    <t>I20NETN</t>
  </si>
  <si>
    <t>HOSPITALIZACION QUIRURGICOS (pre y post quirurgicas) -NEUROCIRUGIA - TUNAL</t>
  </si>
  <si>
    <t>I20ORTN</t>
  </si>
  <si>
    <t>HOSPITALIZACION QUIRURGICOS (pre y post quirurgicas) -ORTOPEDIA - TUNAL</t>
  </si>
  <si>
    <t>I20URTN</t>
  </si>
  <si>
    <t>HOSPITALIZACION QUIRURGICOS (pre y post quirurgicas) -UROLOGIA - TUNAL</t>
  </si>
  <si>
    <t>J02TN</t>
  </si>
  <si>
    <t>UCI ADULTOS - TUNAL</t>
  </si>
  <si>
    <t>J05TN</t>
  </si>
  <si>
    <t>UCI INTERMEDIOS ADULTOS - TUNAL</t>
  </si>
  <si>
    <t>J17TN</t>
  </si>
  <si>
    <t>UNIDAD RENAL - TUNAL</t>
  </si>
  <si>
    <t>L01TN</t>
  </si>
  <si>
    <t>LABORATORIO ANATOMIA PATOLOGICA - TUNAL</t>
  </si>
  <si>
    <t>L02TN</t>
  </si>
  <si>
    <t>RADIOLÓGICA - TUNAL</t>
  </si>
  <si>
    <t>L06TN</t>
  </si>
  <si>
    <t>RESONANCIA MAGNETICA Y T.A.C. - TUNAL</t>
  </si>
  <si>
    <t>L07TN</t>
  </si>
  <si>
    <t>LABORATORIO Y ANALISIS CLINICO - TUNAL</t>
  </si>
  <si>
    <t>M01TN</t>
  </si>
  <si>
    <t>BANCO DE SANGRE Y TRANSFUSION - TUNAL</t>
  </si>
  <si>
    <t>M05TN</t>
  </si>
  <si>
    <t>FARMACIA - TUNAL</t>
  </si>
  <si>
    <t>M05TNCP</t>
  </si>
  <si>
    <t>FARMACIA - TUNAL CAPS</t>
  </si>
  <si>
    <t>M06LETN</t>
  </si>
  <si>
    <t>FISIOTERAPIA Y REHABILITACIÓN - LENGUAJE - TUNAL</t>
  </si>
  <si>
    <t>M06OCTN</t>
  </si>
  <si>
    <t>FISIOTERAPIA Y REHABILITACIÓN - OCUPACIONAL - TUNAL</t>
  </si>
  <si>
    <t>M06TN</t>
  </si>
  <si>
    <t>FISIOTERAPIA Y REHABILITACION - TUNAL</t>
  </si>
  <si>
    <t>M06TNCP</t>
  </si>
  <si>
    <t>FISIOTERAPIA Y REHABILITACION - TUNAL CAPS</t>
  </si>
  <si>
    <t>M10TN</t>
  </si>
  <si>
    <t>HEMODINAMIA -TUNAL</t>
  </si>
  <si>
    <t>M12TN</t>
  </si>
  <si>
    <t>TERAPIA RESPIRATORIA- TUNAL</t>
  </si>
  <si>
    <t>O01TN</t>
  </si>
  <si>
    <t>TRABAJO SOCIAL - TUNAL</t>
  </si>
  <si>
    <t>O01TNCP</t>
  </si>
  <si>
    <t>TRABAJO SOCIAL-TUNAL CAPS</t>
  </si>
  <si>
    <t>O02TN</t>
  </si>
  <si>
    <t>ATENCIÓN AL USUARIO  - TUNAL</t>
  </si>
  <si>
    <t>P06TN</t>
  </si>
  <si>
    <t>ALIMENTACION - COCINA - TUNAL</t>
  </si>
  <si>
    <t>P07TN</t>
  </si>
  <si>
    <t>ESTERILIZACIÓN -TUNAL</t>
  </si>
  <si>
    <t>P08TN</t>
  </si>
  <si>
    <t>LACTARIO - TUNAL</t>
  </si>
  <si>
    <t>U07SA</t>
  </si>
  <si>
    <t>DIRECCION DE SERVICIOS DE URGENCIAS</t>
  </si>
  <si>
    <t>V02TP</t>
  </si>
  <si>
    <t xml:space="preserve">AMBULANCIAS - TRASLADO PRIMARIO </t>
  </si>
  <si>
    <t>V02TP411</t>
  </si>
  <si>
    <t>AMBULANCIAS - TRALADO PRIMARIO - CONVENIO 6628411/2024</t>
  </si>
  <si>
    <t>V05TN</t>
  </si>
  <si>
    <t>DOCENCIA DE SERVICIOS - TUNAL</t>
  </si>
  <si>
    <t>V06TN</t>
  </si>
  <si>
    <t>INVESTIGACION CIENTIFICA - TUNAL</t>
  </si>
  <si>
    <t>R35SA</t>
  </si>
  <si>
    <t>GESTION DOCUMENTAL</t>
  </si>
  <si>
    <t>R11SA</t>
  </si>
  <si>
    <t xml:space="preserve">GESTION AMBIENTAL </t>
  </si>
  <si>
    <t>R12SA</t>
  </si>
  <si>
    <t xml:space="preserve">MANTENIMIENTO  (BIOMEDICO E INFRAESTRUCTURA) </t>
  </si>
  <si>
    <t>R13SA</t>
  </si>
  <si>
    <t xml:space="preserve">SERVICIOS GENERALES </t>
  </si>
  <si>
    <t>R15SA</t>
  </si>
  <si>
    <t xml:space="preserve">DIRECCION DE TALENTO HUMANO </t>
  </si>
  <si>
    <t>R18SA</t>
  </si>
  <si>
    <t>SEGURIDAD INDUSTRIAL Y SALUD EN EL TRABAJO</t>
  </si>
  <si>
    <t>R20SA</t>
  </si>
  <si>
    <t xml:space="preserve">DIRECCION FINANCIERA </t>
  </si>
  <si>
    <t>R21SA</t>
  </si>
  <si>
    <t xml:space="preserve"> PRESUPUESTO </t>
  </si>
  <si>
    <t>R22SA</t>
  </si>
  <si>
    <t xml:space="preserve">CONTABILIDAD  </t>
  </si>
  <si>
    <t>R24SA</t>
  </si>
  <si>
    <t xml:space="preserve">TESORERIA </t>
  </si>
  <si>
    <t>R26SA</t>
  </si>
  <si>
    <t xml:space="preserve">COSTOS  </t>
  </si>
  <si>
    <t>R27SA</t>
  </si>
  <si>
    <t xml:space="preserve">CUENTAS POR PAGAR </t>
  </si>
  <si>
    <t>R30SA</t>
  </si>
  <si>
    <t xml:space="preserve">DIRECCION DE CONTRATACION </t>
  </si>
  <si>
    <t>R31SA</t>
  </si>
  <si>
    <t>CONTRATACION DE BIENES Y SERVICIOS Y GESTION DE COMPRAS</t>
  </si>
  <si>
    <t>R32SA</t>
  </si>
  <si>
    <t>CONTRATACION DE PRESTACION DE SERVICIOS (OPS)</t>
  </si>
  <si>
    <t>T02SA</t>
  </si>
  <si>
    <t>COMUNICACIONES</t>
  </si>
  <si>
    <t>T05SA</t>
  </si>
  <si>
    <t>JURIDICA</t>
  </si>
  <si>
    <t>T08SA</t>
  </si>
  <si>
    <t>DESARROLLO INSTITUCIONAL</t>
  </si>
  <si>
    <t>U01SA</t>
  </si>
  <si>
    <t>SUBGERENCIA DE SERVICIOS DE SALUD</t>
  </si>
  <si>
    <t>A02ME</t>
  </si>
  <si>
    <t>CONS CARDIOLOGIA - MEISSEN</t>
  </si>
  <si>
    <t>A06ME</t>
  </si>
  <si>
    <t>CONS GASTROENTEROLOGIA -MEISSEN</t>
  </si>
  <si>
    <t>A09ME</t>
  </si>
  <si>
    <t>CONS NEFROLOGIA - MEISSEN</t>
  </si>
  <si>
    <t>A10ME</t>
  </si>
  <si>
    <t>CONS MEDICINA GENERAL - MEISSEN</t>
  </si>
  <si>
    <t>A12ME</t>
  </si>
  <si>
    <t>CONS NEUMOLOGIA - MEISSEN</t>
  </si>
  <si>
    <t>A16ME</t>
  </si>
  <si>
    <t>CONS OTORRINOLARINGOLOGIA - MEISSEN</t>
  </si>
  <si>
    <t>A17ME</t>
  </si>
  <si>
    <t>CONS PSIQUIATRIA - MEISSEN</t>
  </si>
  <si>
    <t>A23ME</t>
  </si>
  <si>
    <t>CONS CIRUGIA GENERAL - MEISSEN</t>
  </si>
  <si>
    <t>A24ME</t>
  </si>
  <si>
    <t>CONS GINECOLOGIA Y OBSTETRICIA - MEISSEN</t>
  </si>
  <si>
    <t>A25ME</t>
  </si>
  <si>
    <t>CONS ORTOPEDIA - MEISSEN</t>
  </si>
  <si>
    <t>A26ME</t>
  </si>
  <si>
    <t>CONS PEDIATRIA - MEISSEN</t>
  </si>
  <si>
    <t>A35ME</t>
  </si>
  <si>
    <t>CONS NUTRICION Y DIETETICA -MEISSEN</t>
  </si>
  <si>
    <t>A37ME</t>
  </si>
  <si>
    <t>CONS MEDICINA GENERAL PYD - MEISSEN</t>
  </si>
  <si>
    <t>A38ME</t>
  </si>
  <si>
    <t>CONS ENFERMERIA PYD - MEISSEN</t>
  </si>
  <si>
    <t>A45ME</t>
  </si>
  <si>
    <t>CONS CONSULTA CIRUGIA DE MAMA Y TUMORES DE TEJIDOS BLANDOS - MEISSEN</t>
  </si>
  <si>
    <t>A52ME</t>
  </si>
  <si>
    <t>CONS NEUROPEDIATRIA - MEISSEN</t>
  </si>
  <si>
    <t>A53ME</t>
  </si>
  <si>
    <t>VACUNACION (INTRAHOSPITALARIA)- MEISSEN</t>
  </si>
  <si>
    <t>B01ME</t>
  </si>
  <si>
    <t>CONSULTA URGENCIAS -MEISSEN</t>
  </si>
  <si>
    <t>B02ME</t>
  </si>
  <si>
    <t>URG OBSERVACION  - MEISSEN</t>
  </si>
  <si>
    <t>B03ME</t>
  </si>
  <si>
    <t>PROCEDIMIENTOS  URGENCIAS -MEISSEN</t>
  </si>
  <si>
    <t>B04ME</t>
  </si>
  <si>
    <t>URGENCIAS ESPECIALIZADAS - MEISSEN</t>
  </si>
  <si>
    <t>B05ME</t>
  </si>
  <si>
    <t>URGENCIAS PEDIATRICAS -MEISSEN</t>
  </si>
  <si>
    <t>C01ME</t>
  </si>
  <si>
    <t>CX GENERAL - MEISSEN</t>
  </si>
  <si>
    <t>C01MME</t>
  </si>
  <si>
    <t xml:space="preserve">CX GENERAL - MASTOLOGIA- MEISSEN </t>
  </si>
  <si>
    <t>C02ME</t>
  </si>
  <si>
    <t>CX MAXILOFACIAL -MEISSEN</t>
  </si>
  <si>
    <t>C03ME</t>
  </si>
  <si>
    <t>CX PLASTICAESTETICA Y RECONSTRUCTIVA - MEISSEN</t>
  </si>
  <si>
    <t>C09ME</t>
  </si>
  <si>
    <t>CX UROLOGIA - MEISSEN</t>
  </si>
  <si>
    <t>C10ME</t>
  </si>
  <si>
    <t>CX GINECOLOGIA Y OBSTETRICIA -MEISSEN</t>
  </si>
  <si>
    <t>C11ME</t>
  </si>
  <si>
    <t>CX ORTOPEDIA - MEISSEN</t>
  </si>
  <si>
    <t>C13ME</t>
  </si>
  <si>
    <t>CX PEDIATRIA - MEISSEN</t>
  </si>
  <si>
    <t>C14ME</t>
  </si>
  <si>
    <t>CX OFTALMOLOGIA -MEISSEN</t>
  </si>
  <si>
    <t>C16ME</t>
  </si>
  <si>
    <t>CX OTORRINOLARINGOLOGIA - MEISSEN</t>
  </si>
  <si>
    <t>D01ME</t>
  </si>
  <si>
    <t>PARTOS Y CESAREAS - MEISSEN</t>
  </si>
  <si>
    <t>E01ME</t>
  </si>
  <si>
    <t>ODONTOLOGIA GENERAL - MEISSEN</t>
  </si>
  <si>
    <t>E02ME</t>
  </si>
  <si>
    <t>ODONTOLOGIA PEDIATRICA - MEISSEN</t>
  </si>
  <si>
    <t>E07ME</t>
  </si>
  <si>
    <t>CONSULTA MAXILOFACIAL -MEISSEN</t>
  </si>
  <si>
    <t>I01INME</t>
  </si>
  <si>
    <t>HOSP MEDICINA GENERAL - INFECTOLOGIA - MEISSEN</t>
  </si>
  <si>
    <t>I01ME</t>
  </si>
  <si>
    <t>HOSP MEDICINA GENERAL - MEISSEN</t>
  </si>
  <si>
    <t>I03ME</t>
  </si>
  <si>
    <t>HOSP GINECOLOGIA Y OBSTETRICIA -MEISSEN</t>
  </si>
  <si>
    <t>I05ME</t>
  </si>
  <si>
    <t>HOSP PEDIATRIA - MEISSEN</t>
  </si>
  <si>
    <t>I06ME</t>
  </si>
  <si>
    <t>HOSP MEDICINA INTERNA -MEISSEN</t>
  </si>
  <si>
    <t>I20CDME</t>
  </si>
  <si>
    <t>HOSPITALIZACION QUIRURGICOS (pre y post quirurgicas) -CLINICA DEL DOLOR - MEISSEN</t>
  </si>
  <si>
    <t>I20CGME</t>
  </si>
  <si>
    <t>HOSPITALIZACION QUIRURGICOS (pre y post quirurgicas) -CIRUGIA GENERAL - MEISSEN</t>
  </si>
  <si>
    <t>I20CHME</t>
  </si>
  <si>
    <t>HOSPITALIZACION QUIRURGICOS (pre y post quirurgicas) -CLINICA DE HERIDAS - MEISSEN</t>
  </si>
  <si>
    <t>I20ESME</t>
  </si>
  <si>
    <t>HOSPITALIZACION QUIRURGICOS (pre y post quirurgicas) -ESTETICA - MEISSEN</t>
  </si>
  <si>
    <t>I20ORME</t>
  </si>
  <si>
    <t>HOSPITALIZACION QUIRURGICOS (pre y post quirurgicas) -ORTOPEDIA - MEISSEN</t>
  </si>
  <si>
    <t>I20URME</t>
  </si>
  <si>
    <t>HOSPITALIZACION QUIRURGICOS (pre y post quirurgicas) -UROLOGIA - MEISSEN</t>
  </si>
  <si>
    <t>J02ME</t>
  </si>
  <si>
    <t>UCI ADULTOS -MEISSEN</t>
  </si>
  <si>
    <t>J03ME</t>
  </si>
  <si>
    <t>UCI PEDIATRICA - MEISSEN</t>
  </si>
  <si>
    <t>J04ME</t>
  </si>
  <si>
    <t>UCI NEONATAL - MEISSEN</t>
  </si>
  <si>
    <t>J05ME</t>
  </si>
  <si>
    <t>UCI INTERMEDIOS ADULTOS - MEISSEN</t>
  </si>
  <si>
    <t>J06ME</t>
  </si>
  <si>
    <t>UCI INTERMEDIOS PEDIATRICA - MEISSEN</t>
  </si>
  <si>
    <t>J07ME</t>
  </si>
  <si>
    <t>UCI INTERMEDIOS NEONATAL -MEISSEN</t>
  </si>
  <si>
    <t>J09ME</t>
  </si>
  <si>
    <t>UNIDAD DE RECIÉN NACIDOS BASICO - MEISSEN</t>
  </si>
  <si>
    <t>J09PCME</t>
  </si>
  <si>
    <t>UNIDAD DE RECIÉN NACIDOS BASICO - PLAN CANGURO - MEISSEN</t>
  </si>
  <si>
    <t>L01ME</t>
  </si>
  <si>
    <t>LABORATORIO ANATOMIA PATOLOGICA -MEISSEN</t>
  </si>
  <si>
    <t>L02ME</t>
  </si>
  <si>
    <t>RADIOLÓGICA - MEISSEN</t>
  </si>
  <si>
    <t>L06ME</t>
  </si>
  <si>
    <t>RESONANCIA MAGNETICA Y T.A.C. -MEISSEN</t>
  </si>
  <si>
    <t>L07ME</t>
  </si>
  <si>
    <t>LABORATORIO Y ANALISIS CLINICO -MEISSEN</t>
  </si>
  <si>
    <t>M01ME</t>
  </si>
  <si>
    <t>BANCO DE SANGRE Y TRANSFUSION - MEISSEN</t>
  </si>
  <si>
    <t>M05ME</t>
  </si>
  <si>
    <t>FARMACIA - MEISSEN</t>
  </si>
  <si>
    <t>M06LEME</t>
  </si>
  <si>
    <t>FISIOTERAPIA Y REHABILITACIÓN - LENGUAJE - MEISSEN</t>
  </si>
  <si>
    <t>M06ME</t>
  </si>
  <si>
    <t>FISIOTERAPIA Y REHABILITACION - MEISSEN</t>
  </si>
  <si>
    <t>M06OCME</t>
  </si>
  <si>
    <t>FISIOTERAPIA Y REHABILITACIÓN - OCUPACIONAL - MEISSEN</t>
  </si>
  <si>
    <t>M12ME</t>
  </si>
  <si>
    <t>TERAPIA RESPIRATORIA- MEISSEN</t>
  </si>
  <si>
    <t>O01ME</t>
  </si>
  <si>
    <t>TRABAJO SOCIAL -MEISSEN</t>
  </si>
  <si>
    <t>O02ME</t>
  </si>
  <si>
    <t>ATENCIÓN AL USUARIO  - MEISSEN</t>
  </si>
  <si>
    <t>P06ME</t>
  </si>
  <si>
    <t>ALIMENTACION - COCINA - MEISSEN</t>
  </si>
  <si>
    <t>P07ME</t>
  </si>
  <si>
    <t>ESTERILIZACIÓN -MEISSEN</t>
  </si>
  <si>
    <t>P08ME</t>
  </si>
  <si>
    <t>LACTARIO - MEISSEN</t>
  </si>
  <si>
    <t>A10NS</t>
  </si>
  <si>
    <t>CONS MEDICINA GENERAL -SAN JUAN DE SUMAPAZ</t>
  </si>
  <si>
    <t>A11NS</t>
  </si>
  <si>
    <t>CONS MEDICINA INTERNA - SAN JUAN DE SUMAPAZ</t>
  </si>
  <si>
    <t>A18NS</t>
  </si>
  <si>
    <t>CONS PSICOLOGIA -SAN JUAN DE SUMAPAZ</t>
  </si>
  <si>
    <t>A24NS</t>
  </si>
  <si>
    <t>CONS GINECOLOGIA Y OBSTETRICIA - SAN JUAN DE SUMAPAZ</t>
  </si>
  <si>
    <t>A23NS</t>
  </si>
  <si>
    <t xml:space="preserve">CONS CIRUGIA GENERAL -SAN JUAN DE SUMAPAZ </t>
  </si>
  <si>
    <t>A26NS</t>
  </si>
  <si>
    <t>CONS PEDIATRIA -SAN JUAN DE SUMAPAZ</t>
  </si>
  <si>
    <t>A37NS</t>
  </si>
  <si>
    <t>CONS MEDICINA GENERAL PYD - SAN JUAN DE SAMAPAZ</t>
  </si>
  <si>
    <t>A38NS</t>
  </si>
  <si>
    <t>CONS ENFERMERIA PYD -SAN JUAN DE SAMAPAZ</t>
  </si>
  <si>
    <t>A53NS</t>
  </si>
  <si>
    <t>VACUNACION (INTRAHOSPITALARIA)- SAN JUAN DE SUMAPAZ</t>
  </si>
  <si>
    <t>B01NS</t>
  </si>
  <si>
    <t>CONSULTA URGENCIAS -SAN JUAN DE SUMAPAZ</t>
  </si>
  <si>
    <t>B02NS</t>
  </si>
  <si>
    <t>URG OBSERVACION  - SAN JUAN DE SUMAPAZ</t>
  </si>
  <si>
    <t>B03NS</t>
  </si>
  <si>
    <t>PROCEDIMIENTOS  URGENCIAS -SAN JUAN DE SUMAPAZ</t>
  </si>
  <si>
    <t>E01NS</t>
  </si>
  <si>
    <t>ODONTOLOGIA GENERAL - SAN JUAN DE SUMAPAZ</t>
  </si>
  <si>
    <t>M05NS</t>
  </si>
  <si>
    <t>FARMACIA - SAN JUAN DE SUMAPAZ</t>
  </si>
  <si>
    <t>M12NS</t>
  </si>
  <si>
    <t>TERAPIA RESPIRATORIA- SAN JUAN DE SUMAPAZ</t>
  </si>
  <si>
    <t>O01NS</t>
  </si>
  <si>
    <t>TRABAJO SOCIAL- SAN JUAN DE SUMAPAZ</t>
  </si>
  <si>
    <t>O02NS</t>
  </si>
  <si>
    <t>ATENCIÓN AL USUARIO - SAN JUAN DE SUMAPAZ</t>
  </si>
  <si>
    <t>A10NN</t>
  </si>
  <si>
    <t>CONS MEDICINA GENERAL -NAZARETH</t>
  </si>
  <si>
    <t>A11NN</t>
  </si>
  <si>
    <t>CONS MEDICINA INTERNA -NAZARETH</t>
  </si>
  <si>
    <t>A17NN</t>
  </si>
  <si>
    <t>CONS PSIQUIATRIA -NAZARETH</t>
  </si>
  <si>
    <t>A18NN</t>
  </si>
  <si>
    <t>CONS PSICOLOGIA -NAZARETH</t>
  </si>
  <si>
    <t>A23NN</t>
  </si>
  <si>
    <t>CONS CIRUGIA GENERAL - NAZARETH</t>
  </si>
  <si>
    <t>A24NN</t>
  </si>
  <si>
    <t>CONS GINECOLOGIA Y OBSTETRICIA -NAZARETH</t>
  </si>
  <si>
    <t>A26NN</t>
  </si>
  <si>
    <t xml:space="preserve">CONS PEDIATRIA - NAZARETH </t>
  </si>
  <si>
    <t>A37NN</t>
  </si>
  <si>
    <t>CONS MEDICINA GENERAL PYD -NAZARETH</t>
  </si>
  <si>
    <t>A38NN</t>
  </si>
  <si>
    <t>CONS ENFERMERIA PYD -NAZARETH</t>
  </si>
  <si>
    <t>A41NN</t>
  </si>
  <si>
    <t xml:space="preserve">CONS MEDICINA FAMILIAR - NAZARETH </t>
  </si>
  <si>
    <t>A53NN</t>
  </si>
  <si>
    <t>VACUNACION (INTRAHOSPITALARIA)- NAZARETH</t>
  </si>
  <si>
    <t>B01NN</t>
  </si>
  <si>
    <t>CONSULTA URGENCIAS - NAZARETH</t>
  </si>
  <si>
    <t>B02NN</t>
  </si>
  <si>
    <t>URG OBSERVACION  - NAZARETH</t>
  </si>
  <si>
    <t>B03NN</t>
  </si>
  <si>
    <t>PROCEDIMIENTOS  URGENCIAS - NAZARETH</t>
  </si>
  <si>
    <t>E01NN</t>
  </si>
  <si>
    <t>ODONTOLOGIA GENERAL - NAZARETH</t>
  </si>
  <si>
    <t>I01NN</t>
  </si>
  <si>
    <t>HOSP MEDICINA GENERAL -NAZARETH</t>
  </si>
  <si>
    <t>L07NN</t>
  </si>
  <si>
    <t>LABORATORIO Y ANALISIS CLINICO - NAZARETH</t>
  </si>
  <si>
    <t>M05NN</t>
  </si>
  <si>
    <t>FARMACIA - NAZARETH</t>
  </si>
  <si>
    <t>O01NN</t>
  </si>
  <si>
    <t>TRABAJO SOCIAL  - NAZARETH</t>
  </si>
  <si>
    <t>O02NN</t>
  </si>
  <si>
    <t>ATENCIÓN AL USUARIO - NAZARETH</t>
  </si>
  <si>
    <t xml:space="preserve">POLIZA EN CUMPLIMIENTO ESTATAL </t>
  </si>
  <si>
    <t>POLIZAS GASTO ADMINISTRATIVO</t>
  </si>
  <si>
    <t>POLIZAS COSTO DE OPERACIÓN</t>
  </si>
  <si>
    <t xml:space="preserve"> CAUSADO NOVIEMBRE</t>
  </si>
  <si>
    <t>CAUSADO DICIEMBRE</t>
  </si>
  <si>
    <t>VALOR MES  NOV</t>
  </si>
  <si>
    <t>VALOR MES DIC</t>
  </si>
  <si>
    <t>VALOR 2025 PROYECTADO</t>
  </si>
  <si>
    <t>11 MESES NOV</t>
  </si>
  <si>
    <t>11 MESES DIC</t>
  </si>
  <si>
    <t>COSTO DICIEMBRE</t>
  </si>
  <si>
    <t>COSTO NOVIEMBRE</t>
  </si>
  <si>
    <t>SE REDUCE VALOR DE POLIZAS CAUSADAS DE LA VIGENCIA COMPLETA Q POR NORMA SE LLEVAN AL GASTO AL 100%</t>
  </si>
  <si>
    <t>DESCUENTO 2025</t>
  </si>
  <si>
    <r>
      <t xml:space="preserve">GASTOS OPERACIONALES (51 ADMINISTRATIVOS  y 53 DETERIORO, DEPRECIACIONES Y AMORTIZACIONES </t>
    </r>
    <r>
      <rPr>
        <b/>
        <sz val="12"/>
        <color rgb="FFC00000"/>
        <rFont val="Calibri"/>
        <family val="2"/>
        <scheme val="minor"/>
      </rPr>
      <t>SIN TENER EN CUENTA PROVISIONES SENTENCIAS JUDICIALES</t>
    </r>
    <r>
      <rPr>
        <b/>
        <sz val="12"/>
        <color rgb="FF005E00"/>
        <rFont val="Calibri"/>
        <family val="2"/>
        <scheme val="minor"/>
      </rPr>
      <t>) NOVIEMBRE 2024</t>
    </r>
  </si>
  <si>
    <r>
      <t xml:space="preserve">GASTOS OPERACIONALES (51 ADMINISTRATIVOS  y 53 DETERIORO, DEPRECIACIONES Y AMORTIZACIONES </t>
    </r>
    <r>
      <rPr>
        <b/>
        <sz val="12"/>
        <color rgb="FFC00000"/>
        <rFont val="Calibri"/>
        <family val="2"/>
        <scheme val="minor"/>
      </rPr>
      <t>SIN TENER EN CUENTA PROVISIONES SENTENCIAS JUDICIALES</t>
    </r>
    <r>
      <rPr>
        <b/>
        <sz val="12"/>
        <color rgb="FF005E00"/>
        <rFont val="Calibri"/>
        <family val="2"/>
        <scheme val="minor"/>
      </rPr>
      <t>) DICIEMBRE 2024</t>
    </r>
  </si>
  <si>
    <t>SE REDUCE VALOR DE POLIZAS CAUSADAS DE LA VIGENCIA COMPLETA Q POR NORMA SE LLEVAN AL COSTO AL 100%</t>
  </si>
  <si>
    <t>ene</t>
  </si>
  <si>
    <t>feb</t>
  </si>
  <si>
    <t>mar</t>
  </si>
  <si>
    <t>abr</t>
  </si>
  <si>
    <t>may</t>
  </si>
  <si>
    <t>jun</t>
  </si>
  <si>
    <t>jul</t>
  </si>
  <si>
    <t>ago</t>
  </si>
  <si>
    <t>sep</t>
  </si>
  <si>
    <t>oct</t>
  </si>
  <si>
    <t>nov</t>
  </si>
  <si>
    <t>dic</t>
  </si>
  <si>
    <t>Ingresos TOTAL</t>
  </si>
  <si>
    <t>SE SUMAN VALORES DE DONACIONES VACUNAS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</si>
</sst>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_-* #,##0_-;\-* #,##0_-;_-* &quot;-&quot;??_-;_-@_-"/>
    <numFmt numFmtId="165" formatCode="0.0%"/>
    <numFmt numFmtId="166" formatCode="_-* #,##0.00\ _P_t_s_-;\-* #,##0.00\ _P_t_s_-;_-* &quot;-&quot;??\ _P_t_s_-;_-@_-"/>
    <numFmt numFmtId="167" formatCode="_(* #,##0.00_);_(* \(#,##0.00\);_(* &quot;-&quot;??_);_(@_)"/>
  </numFmts>
  <fonts count="34"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22"/>
      <color theme="1"/>
      <name val="Calibri"/>
      <family val="2"/>
      <scheme val="minor"/>
    </font>
    <font>
      <b/>
      <sz val="20"/>
      <color theme="1"/>
      <name val="Calibri"/>
      <family val="2"/>
      <scheme val="minor"/>
    </font>
    <font>
      <b/>
      <sz val="10"/>
      <color rgb="FF000000"/>
      <name val="Aptos Narrow"/>
      <family val="2"/>
    </font>
    <font>
      <b/>
      <sz val="20"/>
      <color rgb="FF000000"/>
      <name val="Aptos Narrow"/>
      <family val="2"/>
    </font>
    <font>
      <b/>
      <sz val="16"/>
      <color rgb="FF000000"/>
      <name val="Aptos Narrow"/>
      <family val="2"/>
    </font>
    <font>
      <b/>
      <sz val="14"/>
      <color rgb="FF000000"/>
      <name val="Aptos Narrow"/>
      <family val="2"/>
    </font>
    <font>
      <b/>
      <sz val="12"/>
      <color rgb="FF000000"/>
      <name val="Aptos Narrow"/>
      <family val="2"/>
    </font>
    <font>
      <b/>
      <sz val="8"/>
      <color rgb="FF000000"/>
      <name val="Aptos Narrow"/>
      <family val="2"/>
    </font>
    <font>
      <b/>
      <i/>
      <sz val="14"/>
      <color theme="1"/>
      <name val="Aptos Narrow"/>
      <family val="2"/>
    </font>
    <font>
      <sz val="10"/>
      <name val="Aptos Narrow"/>
      <family val="2"/>
    </font>
    <font>
      <sz val="10"/>
      <color rgb="FF000000"/>
      <name val="Aptos Narrow"/>
      <family val="2"/>
    </font>
    <font>
      <b/>
      <u/>
      <sz val="10"/>
      <color rgb="FF000000"/>
      <name val="Aptos Narrow"/>
      <family val="2"/>
    </font>
    <font>
      <sz val="10"/>
      <color theme="1"/>
      <name val="Aptos Narrow"/>
      <family val="2"/>
    </font>
    <font>
      <sz val="10"/>
      <color rgb="FFFF0000"/>
      <name val="Aptos Narrow"/>
      <family val="2"/>
    </font>
    <font>
      <sz val="10"/>
      <color rgb="FFC00000"/>
      <name val="Aptos Narrow"/>
      <family val="2"/>
    </font>
    <font>
      <b/>
      <sz val="12"/>
      <color theme="1"/>
      <name val="Calibri"/>
      <family val="2"/>
      <scheme val="minor"/>
    </font>
    <font>
      <sz val="12"/>
      <color theme="1"/>
      <name val="Calibri"/>
      <family val="2"/>
      <scheme val="minor"/>
    </font>
    <font>
      <b/>
      <u/>
      <sz val="12"/>
      <color theme="1"/>
      <name val="Calibri"/>
      <family val="2"/>
      <scheme val="minor"/>
    </font>
    <font>
      <b/>
      <sz val="12"/>
      <name val="Calibri"/>
      <family val="2"/>
      <scheme val="minor"/>
    </font>
    <font>
      <u/>
      <sz val="11"/>
      <color theme="10"/>
      <name val="Calibri"/>
      <family val="2"/>
      <scheme val="minor"/>
    </font>
    <font>
      <b/>
      <sz val="10"/>
      <name val="Arial"/>
      <family val="2"/>
    </font>
    <font>
      <b/>
      <sz val="12"/>
      <color rgb="FF005E00"/>
      <name val="Calibri"/>
      <family val="2"/>
      <scheme val="minor"/>
    </font>
    <font>
      <b/>
      <sz val="12"/>
      <color rgb="FFC00000"/>
      <name val="Calibri"/>
      <family val="2"/>
      <scheme val="minor"/>
    </font>
    <font>
      <b/>
      <sz val="9"/>
      <color indexed="81"/>
      <name val="Tahoma"/>
      <family val="2"/>
    </font>
    <font>
      <sz val="9"/>
      <color indexed="81"/>
      <name val="Tahoma"/>
      <family val="2"/>
    </font>
    <font>
      <b/>
      <sz val="10"/>
      <color theme="1"/>
      <name val="Arial"/>
      <family val="2"/>
    </font>
    <font>
      <sz val="11"/>
      <name val="Calibri"/>
      <family val="2"/>
      <scheme val="minor"/>
    </font>
    <font>
      <b/>
      <sz val="11"/>
      <color rgb="FFFF0000"/>
      <name val="Calibri"/>
      <family val="2"/>
      <scheme val="minor"/>
    </font>
    <font>
      <sz val="10"/>
      <name val="Arial"/>
      <family val="2"/>
    </font>
  </fonts>
  <fills count="18">
    <fill>
      <patternFill patternType="none"/>
    </fill>
    <fill>
      <patternFill patternType="gray125"/>
    </fill>
    <fill>
      <patternFill patternType="solid">
        <fgColor theme="9" tint="0.79998168889431442"/>
        <bgColor indexed="65"/>
      </patternFill>
    </fill>
    <fill>
      <patternFill patternType="solid">
        <fgColor theme="8"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97D457"/>
        <bgColor indexed="64"/>
      </patternFill>
    </fill>
    <fill>
      <patternFill patternType="solid">
        <fgColor theme="2"/>
        <bgColor indexed="64"/>
      </patternFill>
    </fill>
    <fill>
      <patternFill patternType="solid">
        <fgColor theme="3" tint="0.59999389629810485"/>
        <bgColor indexed="64"/>
      </patternFill>
    </fill>
    <fill>
      <patternFill patternType="solid">
        <fgColor rgb="FF66FFFF"/>
        <bgColor indexed="64"/>
      </patternFill>
    </fill>
    <fill>
      <patternFill patternType="solid">
        <fgColor theme="5" tint="0.39997558519241921"/>
        <bgColor indexed="64"/>
      </patternFill>
    </fill>
    <fill>
      <patternFill patternType="solid">
        <fgColor theme="4" tint="0.79998168889431442"/>
        <bgColor theme="4" tint="0.79998168889431442"/>
      </patternFill>
    </fill>
    <fill>
      <patternFill patternType="solid">
        <fgColor rgb="FFFFFF00"/>
        <bgColor indexed="64"/>
      </patternFill>
    </fill>
  </fills>
  <borders count="4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bottom/>
      <diagonal/>
    </border>
    <border>
      <left style="medium">
        <color rgb="FF000000"/>
      </left>
      <right/>
      <top/>
      <bottom/>
      <diagonal/>
    </border>
    <border>
      <left style="medium">
        <color indexed="64"/>
      </left>
      <right style="medium">
        <color indexed="64"/>
      </right>
      <top style="medium">
        <color indexed="64"/>
      </top>
      <bottom/>
      <diagonal/>
    </border>
    <border>
      <left style="medium">
        <color indexed="64"/>
      </left>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top/>
      <bottom style="medium">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rgb="FF000000"/>
      </top>
      <bottom style="medium">
        <color indexed="64"/>
      </bottom>
      <diagonal/>
    </border>
    <border>
      <left/>
      <right style="medium">
        <color indexed="64"/>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medium">
        <color rgb="FF000000"/>
      </right>
      <top style="medium">
        <color rgb="FF000000"/>
      </top>
      <bottom/>
      <diagonal/>
    </border>
    <border>
      <left style="medium">
        <color rgb="FF000000"/>
      </left>
      <right/>
      <top style="medium">
        <color rgb="FF000000"/>
      </top>
      <bottom/>
      <diagonal/>
    </border>
    <border>
      <left style="medium">
        <color indexed="64"/>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medium">
        <color rgb="FF000000"/>
      </right>
      <top style="medium">
        <color indexed="64"/>
      </top>
      <bottom style="medium">
        <color indexed="64"/>
      </bottom>
      <diagonal/>
    </border>
    <border>
      <left style="thin">
        <color auto="1"/>
      </left>
      <right style="thin">
        <color auto="1"/>
      </right>
      <top style="hair">
        <color auto="1"/>
      </top>
      <bottom style="hair">
        <color auto="1"/>
      </bottom>
      <diagonal/>
    </border>
    <border>
      <left/>
      <right/>
      <top/>
      <bottom style="double">
        <color indexed="64"/>
      </bottom>
      <diagonal/>
    </border>
    <border>
      <left style="thin">
        <color indexed="64"/>
      </left>
      <right/>
      <top style="thin">
        <color indexed="64"/>
      </top>
      <bottom/>
      <diagonal/>
    </border>
    <border>
      <left style="thin">
        <color auto="1"/>
      </left>
      <right style="thin">
        <color indexed="64"/>
      </right>
      <top style="thin">
        <color indexed="64"/>
      </top>
      <bottom style="hair">
        <color auto="1"/>
      </bottom>
      <diagonal/>
    </border>
    <border>
      <left style="thin">
        <color indexed="64"/>
      </left>
      <right/>
      <top/>
      <bottom/>
      <diagonal/>
    </border>
    <border>
      <left style="thin">
        <color auto="1"/>
      </left>
      <right style="thin">
        <color indexed="64"/>
      </right>
      <top style="hair">
        <color auto="1"/>
      </top>
      <bottom/>
      <diagonal/>
    </border>
    <border>
      <left style="thin">
        <color indexed="64"/>
      </left>
      <right/>
      <top/>
      <bottom style="thin">
        <color indexed="64"/>
      </bottom>
      <diagonal/>
    </border>
    <border>
      <left style="thin">
        <color auto="1"/>
      </left>
      <right style="thin">
        <color indexed="64"/>
      </right>
      <top/>
      <bottom style="thin">
        <color indexed="64"/>
      </bottom>
      <diagonal/>
    </border>
    <border>
      <left style="thin">
        <color auto="1"/>
      </left>
      <right style="thin">
        <color indexed="64"/>
      </right>
      <top style="hair">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2">
    <xf numFmtId="0" fontId="0" fillId="0" borderId="0"/>
    <xf numFmtId="43" fontId="1"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0" fontId="1" fillId="2" borderId="0" applyNumberFormat="0" applyBorder="0" applyAlignment="0" applyProtection="0"/>
    <xf numFmtId="0" fontId="1" fillId="0" borderId="0"/>
    <xf numFmtId="0" fontId="24" fillId="0" borderId="0" applyNumberFormat="0" applyFill="0" applyBorder="0" applyAlignment="0" applyProtection="0"/>
    <xf numFmtId="0" fontId="33" fillId="0" borderId="0"/>
    <xf numFmtId="166" fontId="33" fillId="0" borderId="0" applyFont="0" applyFill="0" applyBorder="0" applyAlignment="0" applyProtection="0"/>
    <xf numFmtId="9" fontId="33"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cellStyleXfs>
  <cellXfs count="199">
    <xf numFmtId="0" fontId="0" fillId="0" borderId="0" xfId="0"/>
    <xf numFmtId="0" fontId="5" fillId="0" borderId="0" xfId="0" applyFont="1"/>
    <xf numFmtId="0" fontId="6" fillId="0" borderId="0" xfId="0" applyFont="1"/>
    <xf numFmtId="9" fontId="0" fillId="0" borderId="0" xfId="3" applyFont="1" applyFill="1"/>
    <xf numFmtId="43" fontId="0" fillId="0" borderId="0" xfId="1" applyFont="1"/>
    <xf numFmtId="43" fontId="4" fillId="0" borderId="0" xfId="1" applyFont="1" applyFill="1"/>
    <xf numFmtId="0" fontId="7" fillId="0" borderId="3" xfId="0" applyFont="1" applyBorder="1" applyAlignment="1">
      <alignment vertical="center" readingOrder="1"/>
    </xf>
    <xf numFmtId="0" fontId="7" fillId="0" borderId="4" xfId="0" applyFont="1" applyBorder="1" applyAlignment="1">
      <alignment vertical="center" wrapText="1" readingOrder="1"/>
    </xf>
    <xf numFmtId="0" fontId="8" fillId="0" borderId="4" xfId="0" applyFont="1" applyBorder="1" applyAlignment="1">
      <alignment vertical="center" wrapText="1" readingOrder="1"/>
    </xf>
    <xf numFmtId="0" fontId="7" fillId="0" borderId="12" xfId="0" applyFont="1" applyBorder="1" applyAlignment="1">
      <alignment horizontal="center" vertical="center" wrapText="1" readingOrder="1"/>
    </xf>
    <xf numFmtId="0" fontId="7" fillId="0" borderId="17" xfId="0" applyFont="1" applyBorder="1" applyAlignment="1">
      <alignment horizontal="center" vertical="center" wrapText="1" readingOrder="1"/>
    </xf>
    <xf numFmtId="0" fontId="12" fillId="5" borderId="11" xfId="0" applyFont="1" applyFill="1" applyBorder="1" applyAlignment="1">
      <alignment horizontal="center" vertical="center" wrapText="1" readingOrder="1"/>
    </xf>
    <xf numFmtId="0" fontId="7" fillId="5" borderId="18" xfId="0" applyFont="1" applyFill="1" applyBorder="1" applyAlignment="1">
      <alignment horizontal="center" vertical="center" wrapText="1" readingOrder="1"/>
    </xf>
    <xf numFmtId="0" fontId="12" fillId="6" borderId="11" xfId="0" applyFont="1" applyFill="1" applyBorder="1" applyAlignment="1">
      <alignment horizontal="center" vertical="center" wrapText="1" readingOrder="1"/>
    </xf>
    <xf numFmtId="0" fontId="7" fillId="6" borderId="18" xfId="0" applyFont="1" applyFill="1" applyBorder="1" applyAlignment="1">
      <alignment horizontal="center" vertical="center" wrapText="1" readingOrder="1"/>
    </xf>
    <xf numFmtId="0" fontId="12" fillId="7" borderId="11" xfId="0" applyFont="1" applyFill="1" applyBorder="1" applyAlignment="1">
      <alignment horizontal="center" vertical="center" wrapText="1" readingOrder="1"/>
    </xf>
    <xf numFmtId="0" fontId="7" fillId="7" borderId="18" xfId="0" applyFont="1" applyFill="1" applyBorder="1" applyAlignment="1">
      <alignment horizontal="center" vertical="center" wrapText="1" readingOrder="1"/>
    </xf>
    <xf numFmtId="0" fontId="7" fillId="0" borderId="19" xfId="0" applyFont="1" applyBorder="1" applyAlignment="1">
      <alignment horizontal="center" vertical="center" wrapText="1" readingOrder="1"/>
    </xf>
    <xf numFmtId="0" fontId="13" fillId="0" borderId="20" xfId="0" applyFont="1" applyBorder="1" applyAlignment="1">
      <alignment vertical="center" wrapText="1" readingOrder="1"/>
    </xf>
    <xf numFmtId="0" fontId="14" fillId="0" borderId="11" xfId="0" applyFont="1" applyBorder="1" applyAlignment="1">
      <alignment vertical="center" wrapText="1" readingOrder="1"/>
    </xf>
    <xf numFmtId="164" fontId="7" fillId="0" borderId="21" xfId="1" applyNumberFormat="1" applyFont="1" applyFill="1" applyBorder="1" applyAlignment="1">
      <alignment vertical="center" wrapText="1" readingOrder="1"/>
    </xf>
    <xf numFmtId="43" fontId="7" fillId="0" borderId="19" xfId="1" applyFont="1" applyFill="1" applyBorder="1" applyAlignment="1">
      <alignment horizontal="left" vertical="center" wrapText="1" readingOrder="1"/>
    </xf>
    <xf numFmtId="0" fontId="7" fillId="0" borderId="10" xfId="1" applyNumberFormat="1" applyFont="1" applyFill="1" applyBorder="1" applyAlignment="1">
      <alignment horizontal="left" vertical="center" wrapText="1" readingOrder="1"/>
    </xf>
    <xf numFmtId="17" fontId="17" fillId="0" borderId="10" xfId="0" applyNumberFormat="1" applyFont="1" applyBorder="1" applyAlignment="1">
      <alignment horizontal="center" vertical="center" wrapText="1" readingOrder="1"/>
    </xf>
    <xf numFmtId="10" fontId="18" fillId="0" borderId="2" xfId="0" applyNumberFormat="1" applyFont="1" applyBorder="1" applyAlignment="1">
      <alignment horizontal="center" vertical="center" wrapText="1" readingOrder="1"/>
    </xf>
    <xf numFmtId="164" fontId="18" fillId="0" borderId="2" xfId="1" applyNumberFormat="1" applyFont="1" applyFill="1" applyBorder="1" applyAlignment="1">
      <alignment vertical="center" wrapText="1" readingOrder="1"/>
    </xf>
    <xf numFmtId="164" fontId="15" fillId="0" borderId="2" xfId="1" applyNumberFormat="1" applyFont="1" applyFill="1" applyBorder="1" applyAlignment="1">
      <alignment vertical="center" wrapText="1" readingOrder="1"/>
    </xf>
    <xf numFmtId="9" fontId="15" fillId="0" borderId="2" xfId="3" applyFont="1" applyFill="1" applyBorder="1" applyAlignment="1">
      <alignment vertical="center" wrapText="1" readingOrder="1"/>
    </xf>
    <xf numFmtId="0" fontId="13" fillId="0" borderId="22" xfId="0" applyFont="1" applyBorder="1" applyAlignment="1">
      <alignment horizontal="left" vertical="center" wrapText="1" readingOrder="1"/>
    </xf>
    <xf numFmtId="9" fontId="7" fillId="0" borderId="21" xfId="3" applyFont="1" applyFill="1" applyBorder="1" applyAlignment="1">
      <alignment vertical="center" wrapText="1" readingOrder="1"/>
    </xf>
    <xf numFmtId="0" fontId="7" fillId="0" borderId="19" xfId="0" applyFont="1" applyBorder="1" applyAlignment="1">
      <alignment horizontal="left" vertical="center" wrapText="1" readingOrder="1"/>
    </xf>
    <xf numFmtId="0" fontId="15" fillId="0" borderId="22" xfId="0" applyFont="1" applyBorder="1" applyAlignment="1">
      <alignment horizontal="left" vertical="center" wrapText="1" readingOrder="1"/>
    </xf>
    <xf numFmtId="0" fontId="7" fillId="0" borderId="22" xfId="0" applyFont="1" applyBorder="1" applyAlignment="1">
      <alignment horizontal="left" vertical="center" wrapText="1" readingOrder="1"/>
    </xf>
    <xf numFmtId="17" fontId="17" fillId="0" borderId="22" xfId="0" applyNumberFormat="1" applyFont="1" applyBorder="1" applyAlignment="1">
      <alignment horizontal="center" vertical="center" wrapText="1" readingOrder="1"/>
    </xf>
    <xf numFmtId="10" fontId="14" fillId="0" borderId="2" xfId="0" applyNumberFormat="1" applyFont="1" applyBorder="1" applyAlignment="1">
      <alignment horizontal="center" vertical="center" wrapText="1" readingOrder="1"/>
    </xf>
    <xf numFmtId="9" fontId="14" fillId="0" borderId="2" xfId="3" applyFont="1" applyFill="1" applyBorder="1" applyAlignment="1">
      <alignment vertical="center" wrapText="1" readingOrder="1"/>
    </xf>
    <xf numFmtId="9" fontId="14" fillId="0" borderId="2" xfId="0" applyNumberFormat="1" applyFont="1" applyBorder="1" applyAlignment="1">
      <alignment horizontal="center" vertical="center" wrapText="1" readingOrder="1"/>
    </xf>
    <xf numFmtId="9" fontId="18" fillId="0" borderId="2" xfId="0" applyNumberFormat="1" applyFont="1" applyBorder="1" applyAlignment="1">
      <alignment horizontal="center" vertical="center" wrapText="1" readingOrder="1"/>
    </xf>
    <xf numFmtId="0" fontId="13" fillId="0" borderId="19" xfId="0" applyFont="1" applyBorder="1" applyAlignment="1">
      <alignment horizontal="left" vertical="center" wrapText="1" readingOrder="1"/>
    </xf>
    <xf numFmtId="10" fontId="18" fillId="0" borderId="2" xfId="3" applyNumberFormat="1" applyFont="1" applyBorder="1" applyAlignment="1">
      <alignment horizontal="center" vertical="center" wrapText="1" readingOrder="1"/>
    </xf>
    <xf numFmtId="9" fontId="18" fillId="0" borderId="2" xfId="3" applyFont="1" applyBorder="1" applyAlignment="1">
      <alignment horizontal="center" vertical="center" wrapText="1" readingOrder="1"/>
    </xf>
    <xf numFmtId="165" fontId="18" fillId="0" borderId="2" xfId="0" applyNumberFormat="1" applyFont="1" applyBorder="1" applyAlignment="1">
      <alignment horizontal="center" vertical="center" wrapText="1" readingOrder="1"/>
    </xf>
    <xf numFmtId="164" fontId="19" fillId="0" borderId="2" xfId="1" applyNumberFormat="1" applyFont="1" applyFill="1" applyBorder="1" applyAlignment="1">
      <alignment vertical="center" wrapText="1" readingOrder="1"/>
    </xf>
    <xf numFmtId="0" fontId="7" fillId="0" borderId="23" xfId="0" applyFont="1" applyBorder="1" applyAlignment="1">
      <alignment horizontal="center" vertical="center" wrapText="1" readingOrder="1"/>
    </xf>
    <xf numFmtId="0" fontId="13" fillId="0" borderId="24" xfId="0" applyFont="1" applyBorder="1" applyAlignment="1">
      <alignment horizontal="left" vertical="center" wrapText="1" readingOrder="1"/>
    </xf>
    <xf numFmtId="0" fontId="14" fillId="0" borderId="25" xfId="0" applyFont="1" applyBorder="1" applyAlignment="1">
      <alignment vertical="center" wrapText="1" readingOrder="1"/>
    </xf>
    <xf numFmtId="164" fontId="7" fillId="0" borderId="26" xfId="1" applyNumberFormat="1" applyFont="1" applyFill="1" applyBorder="1" applyAlignment="1">
      <alignment vertical="center" wrapText="1" readingOrder="1"/>
    </xf>
    <xf numFmtId="0" fontId="7" fillId="0" borderId="27" xfId="0" applyFont="1" applyBorder="1" applyAlignment="1">
      <alignment horizontal="left" vertical="center" wrapText="1" readingOrder="1"/>
    </xf>
    <xf numFmtId="0" fontId="7" fillId="0" borderId="24" xfId="0" applyFont="1" applyBorder="1" applyAlignment="1">
      <alignment horizontal="left" vertical="center" wrapText="1" readingOrder="1"/>
    </xf>
    <xf numFmtId="17" fontId="17" fillId="0" borderId="24" xfId="0" applyNumberFormat="1" applyFont="1" applyBorder="1" applyAlignment="1">
      <alignment horizontal="center" vertical="center" wrapText="1" readingOrder="1"/>
    </xf>
    <xf numFmtId="9" fontId="0" fillId="0" borderId="0" xfId="0" applyNumberFormat="1"/>
    <xf numFmtId="0" fontId="20" fillId="0" borderId="0" xfId="0" applyFont="1"/>
    <xf numFmtId="41" fontId="0" fillId="0" borderId="0" xfId="2" applyFont="1" applyFill="1"/>
    <xf numFmtId="0" fontId="21" fillId="0" borderId="0" xfId="0" applyFont="1"/>
    <xf numFmtId="164" fontId="0" fillId="0" borderId="0" xfId="0" applyNumberFormat="1"/>
    <xf numFmtId="0" fontId="22" fillId="0" borderId="0" xfId="0" applyFont="1"/>
    <xf numFmtId="0" fontId="23" fillId="8" borderId="28" xfId="5" applyFont="1" applyFill="1" applyBorder="1" applyAlignment="1">
      <alignment vertical="center"/>
    </xf>
    <xf numFmtId="0" fontId="3" fillId="0" borderId="0" xfId="0" applyFont="1"/>
    <xf numFmtId="0" fontId="23" fillId="8" borderId="28" xfId="6" applyFont="1" applyFill="1" applyBorder="1" applyAlignment="1">
      <alignment vertical="center"/>
    </xf>
    <xf numFmtId="1" fontId="23" fillId="9" borderId="28" xfId="5" applyNumberFormat="1" applyFont="1" applyFill="1" applyBorder="1" applyAlignment="1">
      <alignment horizontal="center" vertical="center"/>
    </xf>
    <xf numFmtId="0" fontId="23" fillId="9" borderId="28" xfId="5" applyFont="1" applyFill="1" applyBorder="1" applyAlignment="1">
      <alignment horizontal="center" vertical="center"/>
    </xf>
    <xf numFmtId="0" fontId="20" fillId="0" borderId="0" xfId="0" applyFont="1" applyAlignment="1">
      <alignment horizontal="center"/>
    </xf>
    <xf numFmtId="0" fontId="3" fillId="0" borderId="0" xfId="0" applyFont="1" applyAlignment="1">
      <alignment horizontal="center"/>
    </xf>
    <xf numFmtId="0" fontId="0" fillId="0" borderId="0" xfId="0" applyAlignment="1">
      <alignment horizontal="left"/>
    </xf>
    <xf numFmtId="164" fontId="0" fillId="0" borderId="0" xfId="1" applyNumberFormat="1" applyFont="1" applyFill="1"/>
    <xf numFmtId="9" fontId="0" fillId="0" borderId="0" xfId="3" applyFont="1"/>
    <xf numFmtId="164" fontId="0" fillId="0" borderId="0" xfId="1" applyNumberFormat="1" applyFont="1" applyFill="1" applyBorder="1"/>
    <xf numFmtId="164" fontId="0" fillId="0" borderId="29" xfId="1" applyNumberFormat="1" applyFont="1" applyFill="1" applyBorder="1"/>
    <xf numFmtId="164" fontId="0" fillId="0" borderId="6" xfId="1" applyNumberFormat="1" applyFont="1" applyFill="1" applyBorder="1"/>
    <xf numFmtId="164" fontId="3" fillId="4" borderId="0" xfId="1" applyNumberFormat="1" applyFont="1" applyFill="1"/>
    <xf numFmtId="9" fontId="3" fillId="10" borderId="0" xfId="0" applyNumberFormat="1" applyFont="1" applyFill="1"/>
    <xf numFmtId="164" fontId="0" fillId="0" borderId="0" xfId="1" applyNumberFormat="1" applyFont="1"/>
    <xf numFmtId="10" fontId="0" fillId="10" borderId="0" xfId="3" applyNumberFormat="1" applyFont="1" applyFill="1"/>
    <xf numFmtId="0" fontId="0" fillId="0" borderId="0" xfId="0" applyAlignment="1">
      <alignment horizontal="center"/>
    </xf>
    <xf numFmtId="9" fontId="0" fillId="0" borderId="0" xfId="3" applyFont="1" applyFill="1" applyBorder="1"/>
    <xf numFmtId="0" fontId="26" fillId="12" borderId="31" xfId="5" applyFont="1" applyFill="1" applyBorder="1" applyAlignment="1">
      <alignment vertical="center"/>
    </xf>
    <xf numFmtId="164" fontId="23" fillId="7" borderId="31" xfId="1" applyNumberFormat="1" applyFont="1" applyFill="1" applyBorder="1" applyAlignment="1">
      <alignment vertical="center"/>
    </xf>
    <xf numFmtId="164" fontId="0" fillId="13" borderId="0" xfId="1" applyNumberFormat="1" applyFont="1" applyFill="1"/>
    <xf numFmtId="17" fontId="26" fillId="12" borderId="28" xfId="5" applyNumberFormat="1" applyFont="1" applyFill="1" applyBorder="1" applyAlignment="1">
      <alignment horizontal="left" vertical="center" wrapText="1"/>
    </xf>
    <xf numFmtId="164" fontId="23" fillId="7" borderId="28" xfId="1" applyNumberFormat="1" applyFont="1" applyFill="1" applyBorder="1" applyAlignment="1">
      <alignment horizontal="left" vertical="center"/>
    </xf>
    <xf numFmtId="9" fontId="3" fillId="0" borderId="0" xfId="0" applyNumberFormat="1" applyFont="1"/>
    <xf numFmtId="0" fontId="26" fillId="12" borderId="28" xfId="5" applyFont="1" applyFill="1" applyBorder="1" applyAlignment="1">
      <alignment vertical="center" wrapText="1"/>
    </xf>
    <xf numFmtId="0" fontId="26" fillId="12" borderId="31" xfId="5" applyFont="1" applyFill="1" applyBorder="1" applyAlignment="1">
      <alignment vertical="center" wrapText="1"/>
    </xf>
    <xf numFmtId="164" fontId="23" fillId="7" borderId="33" xfId="1" applyNumberFormat="1" applyFont="1" applyFill="1" applyBorder="1" applyAlignment="1">
      <alignment vertical="center"/>
    </xf>
    <xf numFmtId="0" fontId="26" fillId="12" borderId="36" xfId="5" applyFont="1" applyFill="1" applyBorder="1" applyAlignment="1">
      <alignment vertical="center"/>
    </xf>
    <xf numFmtId="10" fontId="23" fillId="7" borderId="36" xfId="3" applyNumberFormat="1" applyFont="1" applyFill="1" applyBorder="1" applyAlignment="1">
      <alignment horizontal="right" vertical="center"/>
    </xf>
    <xf numFmtId="9" fontId="0" fillId="0" borderId="0" xfId="3" applyFont="1" applyAlignment="1">
      <alignment horizontal="right"/>
    </xf>
    <xf numFmtId="0" fontId="23" fillId="8" borderId="0" xfId="5" applyFont="1" applyFill="1" applyAlignment="1">
      <alignment vertical="center"/>
    </xf>
    <xf numFmtId="164" fontId="3" fillId="0" borderId="0" xfId="1" applyNumberFormat="1" applyFont="1"/>
    <xf numFmtId="9" fontId="23" fillId="7" borderId="36" xfId="3" applyFont="1" applyFill="1" applyBorder="1" applyAlignment="1">
      <alignment horizontal="right" vertical="center"/>
    </xf>
    <xf numFmtId="164" fontId="0" fillId="0" borderId="0" xfId="3" applyNumberFormat="1" applyFont="1"/>
    <xf numFmtId="49" fontId="25" fillId="14" borderId="2" xfId="0" applyNumberFormat="1" applyFont="1" applyFill="1" applyBorder="1" applyAlignment="1">
      <alignment horizontal="left" vertical="center"/>
    </xf>
    <xf numFmtId="0" fontId="25" fillId="14" borderId="2" xfId="0" applyFont="1" applyFill="1" applyBorder="1" applyAlignment="1">
      <alignment horizontal="left" vertical="center"/>
    </xf>
    <xf numFmtId="10" fontId="0" fillId="0" borderId="0" xfId="3" applyNumberFormat="1" applyFont="1"/>
    <xf numFmtId="43" fontId="0" fillId="0" borderId="0" xfId="0" applyNumberFormat="1" applyAlignment="1">
      <alignment horizontal="center"/>
    </xf>
    <xf numFmtId="43" fontId="0" fillId="0" borderId="29" xfId="1" applyFont="1" applyBorder="1"/>
    <xf numFmtId="164" fontId="3" fillId="15" borderId="0" xfId="1" applyNumberFormat="1" applyFont="1" applyFill="1"/>
    <xf numFmtId="17" fontId="26" fillId="12" borderId="28" xfId="5" applyNumberFormat="1" applyFont="1" applyFill="1" applyBorder="1" applyAlignment="1">
      <alignment horizontal="left" vertical="center"/>
    </xf>
    <xf numFmtId="0" fontId="3" fillId="16" borderId="11" xfId="0" applyFont="1" applyFill="1" applyBorder="1" applyAlignment="1">
      <alignment wrapText="1"/>
    </xf>
    <xf numFmtId="0" fontId="3" fillId="16" borderId="11" xfId="0" applyFont="1" applyFill="1" applyBorder="1"/>
    <xf numFmtId="164" fontId="3" fillId="16" borderId="11" xfId="1" applyNumberFormat="1" applyFont="1" applyFill="1" applyBorder="1"/>
    <xf numFmtId="0" fontId="3" fillId="0" borderId="37" xfId="0" applyFont="1" applyBorder="1"/>
    <xf numFmtId="0" fontId="3" fillId="0" borderId="38" xfId="0" applyFont="1" applyBorder="1"/>
    <xf numFmtId="164" fontId="0" fillId="0" borderId="38" xfId="1" applyNumberFormat="1" applyFont="1" applyBorder="1"/>
    <xf numFmtId="164" fontId="0" fillId="0" borderId="39" xfId="1" applyNumberFormat="1" applyFont="1" applyBorder="1"/>
    <xf numFmtId="0" fontId="3" fillId="0" borderId="40" xfId="0" applyFont="1" applyBorder="1"/>
    <xf numFmtId="0" fontId="3" fillId="0" borderId="2" xfId="0" applyFont="1" applyBorder="1"/>
    <xf numFmtId="164" fontId="0" fillId="0" borderId="2" xfId="1" applyNumberFormat="1" applyFont="1" applyBorder="1"/>
    <xf numFmtId="164" fontId="0" fillId="0" borderId="41" xfId="1" applyNumberFormat="1" applyFont="1" applyBorder="1"/>
    <xf numFmtId="0" fontId="1" fillId="2" borderId="40" xfId="4" applyBorder="1"/>
    <xf numFmtId="0" fontId="1" fillId="2" borderId="2" xfId="4" applyBorder="1"/>
    <xf numFmtId="164" fontId="1" fillId="2" borderId="2" xfId="4" applyNumberFormat="1" applyBorder="1"/>
    <xf numFmtId="164" fontId="1" fillId="2" borderId="41" xfId="4" applyNumberFormat="1" applyBorder="1"/>
    <xf numFmtId="0" fontId="1" fillId="2" borderId="42" xfId="4" applyBorder="1"/>
    <xf numFmtId="0" fontId="1" fillId="2" borderId="43" xfId="4" applyBorder="1"/>
    <xf numFmtId="164" fontId="1" fillId="2" borderId="43" xfId="4" applyNumberFormat="1" applyBorder="1"/>
    <xf numFmtId="164" fontId="1" fillId="2" borderId="44" xfId="4" applyNumberFormat="1" applyBorder="1"/>
    <xf numFmtId="164" fontId="3" fillId="16" borderId="45" xfId="1" applyNumberFormat="1" applyFont="1" applyFill="1" applyBorder="1"/>
    <xf numFmtId="43" fontId="0" fillId="0" borderId="0" xfId="0" applyNumberFormat="1"/>
    <xf numFmtId="0" fontId="30" fillId="0" borderId="0" xfId="0" applyFont="1" applyAlignment="1">
      <alignment vertical="center"/>
    </xf>
    <xf numFmtId="0" fontId="3" fillId="3" borderId="2" xfId="0" applyFont="1" applyFill="1" applyBorder="1" applyAlignment="1">
      <alignment horizontal="center" vertical="center"/>
    </xf>
    <xf numFmtId="0" fontId="3" fillId="3" borderId="2" xfId="0" applyFont="1" applyFill="1" applyBorder="1" applyAlignment="1">
      <alignment horizontal="center" vertical="center" wrapText="1"/>
    </xf>
    <xf numFmtId="43" fontId="3" fillId="3" borderId="2" xfId="1" applyFont="1" applyFill="1" applyBorder="1" applyAlignment="1">
      <alignment horizontal="center" vertical="center"/>
    </xf>
    <xf numFmtId="0" fontId="0" fillId="0" borderId="2" xfId="0" applyBorder="1" applyAlignment="1">
      <alignment horizontal="center" vertical="center"/>
    </xf>
    <xf numFmtId="0" fontId="0" fillId="17" borderId="2" xfId="0" applyFill="1" applyBorder="1" applyAlignment="1">
      <alignment horizontal="left" vertical="center"/>
    </xf>
    <xf numFmtId="0" fontId="0" fillId="17" borderId="2" xfId="0" applyFill="1" applyBorder="1" applyAlignment="1">
      <alignment horizontal="left" vertical="center" wrapText="1"/>
    </xf>
    <xf numFmtId="43" fontId="0" fillId="17" borderId="2" xfId="1" applyFont="1" applyFill="1" applyBorder="1" applyAlignment="1">
      <alignment horizontal="center" vertical="center"/>
    </xf>
    <xf numFmtId="0" fontId="0" fillId="17" borderId="2" xfId="0" applyFill="1" applyBorder="1"/>
    <xf numFmtId="43" fontId="0" fillId="17" borderId="2" xfId="1" applyFont="1" applyFill="1" applyBorder="1"/>
    <xf numFmtId="0" fontId="0" fillId="10" borderId="2" xfId="0" applyFill="1" applyBorder="1"/>
    <xf numFmtId="0" fontId="0" fillId="10" borderId="2" xfId="0" applyFill="1" applyBorder="1" applyAlignment="1">
      <alignment horizontal="left" vertical="center" wrapText="1"/>
    </xf>
    <xf numFmtId="43" fontId="0" fillId="10" borderId="2" xfId="1" applyFont="1" applyFill="1" applyBorder="1"/>
    <xf numFmtId="0" fontId="0" fillId="0" borderId="2" xfId="0" applyBorder="1" applyAlignment="1">
      <alignment horizontal="center" wrapText="1"/>
    </xf>
    <xf numFmtId="0" fontId="0" fillId="0" borderId="2" xfId="0" applyBorder="1" applyAlignment="1">
      <alignment horizontal="left" vertical="center" wrapText="1"/>
    </xf>
    <xf numFmtId="0" fontId="0" fillId="0" borderId="2" xfId="0" applyBorder="1"/>
    <xf numFmtId="43" fontId="0" fillId="0" borderId="2" xfId="1" applyFont="1" applyBorder="1"/>
    <xf numFmtId="0" fontId="31" fillId="0" borderId="2" xfId="0" applyFont="1" applyBorder="1" applyAlignment="1">
      <alignment horizontal="center" vertical="center" wrapText="1"/>
    </xf>
    <xf numFmtId="0" fontId="0" fillId="0" borderId="0" xfId="0" applyAlignment="1">
      <alignment wrapText="1"/>
    </xf>
    <xf numFmtId="0" fontId="3" fillId="17" borderId="2" xfId="0" applyFont="1" applyFill="1" applyBorder="1"/>
    <xf numFmtId="0" fontId="3" fillId="0" borderId="2" xfId="0" applyFont="1" applyBorder="1" applyAlignment="1">
      <alignment wrapText="1"/>
    </xf>
    <xf numFmtId="0" fontId="3" fillId="10" borderId="2" xfId="0" applyFont="1" applyFill="1" applyBorder="1"/>
    <xf numFmtId="43" fontId="3" fillId="0" borderId="2" xfId="1" applyFont="1" applyBorder="1"/>
    <xf numFmtId="43" fontId="0" fillId="10" borderId="46" xfId="1" applyFont="1" applyFill="1" applyBorder="1"/>
    <xf numFmtId="43" fontId="3" fillId="5" borderId="2" xfId="1" applyFont="1" applyFill="1" applyBorder="1"/>
    <xf numFmtId="0" fontId="2" fillId="17" borderId="35" xfId="0" applyFont="1" applyFill="1" applyBorder="1" applyAlignment="1">
      <alignment wrapText="1"/>
    </xf>
    <xf numFmtId="43" fontId="2" fillId="17" borderId="35" xfId="0" applyNumberFormat="1" applyFont="1" applyFill="1" applyBorder="1"/>
    <xf numFmtId="0" fontId="0" fillId="0" borderId="0" xfId="0" applyAlignment="1">
      <alignment horizontal="center" wrapText="1"/>
    </xf>
    <xf numFmtId="43" fontId="0" fillId="10" borderId="2" xfId="1" applyFont="1" applyFill="1" applyBorder="1" applyAlignment="1">
      <alignment horizontal="center" vertical="center"/>
    </xf>
    <xf numFmtId="0" fontId="2" fillId="0" borderId="46" xfId="0" applyFont="1" applyBorder="1"/>
    <xf numFmtId="43" fontId="2" fillId="0" borderId="46" xfId="1" applyFont="1" applyFill="1" applyBorder="1" applyAlignment="1">
      <alignment horizontal="center" vertical="center"/>
    </xf>
    <xf numFmtId="43" fontId="2" fillId="0" borderId="0" xfId="1" applyFont="1" applyBorder="1"/>
    <xf numFmtId="0" fontId="2" fillId="0" borderId="0" xfId="0" applyFont="1"/>
    <xf numFmtId="43" fontId="0" fillId="0" borderId="1" xfId="1" applyFont="1" applyBorder="1"/>
    <xf numFmtId="43" fontId="3" fillId="0" borderId="2" xfId="1" applyFont="1" applyBorder="1" applyAlignment="1">
      <alignment horizontal="center"/>
    </xf>
    <xf numFmtId="43" fontId="32" fillId="0" borderId="2" xfId="1" applyFont="1" applyBorder="1"/>
    <xf numFmtId="0" fontId="32" fillId="0" borderId="2" xfId="0" applyFont="1" applyBorder="1"/>
    <xf numFmtId="1" fontId="18" fillId="6" borderId="2" xfId="3" applyNumberFormat="1" applyFont="1" applyFill="1" applyBorder="1" applyAlignment="1">
      <alignment horizontal="center" vertical="center" wrapText="1" readingOrder="1"/>
    </xf>
    <xf numFmtId="164" fontId="15" fillId="6" borderId="2" xfId="1" applyNumberFormat="1" applyFont="1" applyFill="1" applyBorder="1" applyAlignment="1">
      <alignment vertical="center" wrapText="1" readingOrder="1"/>
    </xf>
    <xf numFmtId="0" fontId="25" fillId="11" borderId="30" xfId="0" applyFont="1" applyFill="1" applyBorder="1" applyAlignment="1">
      <alignment horizontal="center" vertical="center" wrapText="1"/>
    </xf>
    <xf numFmtId="0" fontId="25" fillId="11" borderId="32" xfId="0" applyFont="1" applyFill="1" applyBorder="1" applyAlignment="1">
      <alignment horizontal="center" vertical="center" wrapText="1"/>
    </xf>
    <xf numFmtId="0" fontId="25" fillId="11" borderId="34" xfId="0" applyFont="1" applyFill="1" applyBorder="1" applyAlignment="1">
      <alignment horizontal="center" vertical="center" wrapText="1"/>
    </xf>
    <xf numFmtId="0" fontId="26" fillId="12" borderId="33" xfId="5" applyFont="1" applyFill="1" applyBorder="1" applyAlignment="1">
      <alignment horizontal="left" vertical="center"/>
    </xf>
    <xf numFmtId="0" fontId="26" fillId="12" borderId="35" xfId="5" applyFont="1" applyFill="1" applyBorder="1" applyAlignment="1">
      <alignment horizontal="left" vertical="center"/>
    </xf>
    <xf numFmtId="164" fontId="23" fillId="7" borderId="33" xfId="1" applyNumberFormat="1" applyFont="1" applyFill="1" applyBorder="1" applyAlignment="1">
      <alignment horizontal="left" vertical="center"/>
    </xf>
    <xf numFmtId="164" fontId="23" fillId="7" borderId="35" xfId="1" applyNumberFormat="1" applyFont="1" applyFill="1" applyBorder="1" applyAlignment="1">
      <alignment horizontal="left" vertical="center"/>
    </xf>
    <xf numFmtId="0" fontId="11" fillId="0" borderId="11" xfId="0" applyFont="1" applyBorder="1" applyAlignment="1">
      <alignment horizontal="center" vertical="center" wrapText="1" readingOrder="1"/>
    </xf>
    <xf numFmtId="0" fontId="11" fillId="0" borderId="16" xfId="0" applyFont="1" applyBorder="1" applyAlignment="1">
      <alignment horizontal="center" vertical="center" wrapText="1" readingOrder="1"/>
    </xf>
    <xf numFmtId="0" fontId="7" fillId="5" borderId="5" xfId="0" applyFont="1" applyFill="1" applyBorder="1" applyAlignment="1">
      <alignment horizontal="center" vertical="center" wrapText="1" readingOrder="1"/>
    </xf>
    <xf numFmtId="0" fontId="7" fillId="5" borderId="6" xfId="0" applyFont="1" applyFill="1" applyBorder="1" applyAlignment="1">
      <alignment horizontal="center" vertical="center" wrapText="1" readingOrder="1"/>
    </xf>
    <xf numFmtId="0" fontId="7" fillId="0" borderId="9" xfId="0" applyFont="1" applyBorder="1" applyAlignment="1">
      <alignment horizontal="center" vertical="center" wrapText="1" readingOrder="1"/>
    </xf>
    <xf numFmtId="0" fontId="7" fillId="0" borderId="13" xfId="0" applyFont="1" applyBorder="1" applyAlignment="1">
      <alignment horizontal="center" vertical="center" wrapText="1" readingOrder="1"/>
    </xf>
    <xf numFmtId="0" fontId="9" fillId="0" borderId="9" xfId="0" applyFont="1" applyBorder="1" applyAlignment="1">
      <alignment horizontal="center" vertical="center" wrapText="1" readingOrder="1"/>
    </xf>
    <xf numFmtId="0" fontId="9" fillId="0" borderId="13" xfId="0" applyFont="1" applyBorder="1" applyAlignment="1">
      <alignment horizontal="center" vertical="center" wrapText="1" readingOrder="1"/>
    </xf>
    <xf numFmtId="0" fontId="10" fillId="0" borderId="9" xfId="0" applyFont="1" applyBorder="1" applyAlignment="1">
      <alignment horizontal="center" vertical="center" wrapText="1" readingOrder="1"/>
    </xf>
    <xf numFmtId="0" fontId="10" fillId="0" borderId="14" xfId="0" applyFont="1" applyBorder="1" applyAlignment="1">
      <alignment horizontal="center" vertical="center" wrapText="1" readingOrder="1"/>
    </xf>
    <xf numFmtId="0" fontId="11" fillId="0" borderId="9" xfId="0" applyFont="1" applyBorder="1" applyAlignment="1">
      <alignment horizontal="center" vertical="center" wrapText="1" readingOrder="1"/>
    </xf>
    <xf numFmtId="0" fontId="11" fillId="0" borderId="13" xfId="0" applyFont="1" applyBorder="1" applyAlignment="1">
      <alignment horizontal="center" vertical="center" wrapText="1" readingOrder="1"/>
    </xf>
    <xf numFmtId="0" fontId="11" fillId="0" borderId="10" xfId="0" applyFont="1" applyBorder="1" applyAlignment="1">
      <alignment horizontal="center" vertical="center" wrapText="1" readingOrder="1"/>
    </xf>
    <xf numFmtId="0" fontId="11" fillId="0" borderId="15" xfId="0" applyFont="1" applyBorder="1" applyAlignment="1">
      <alignment horizontal="center" vertical="center" wrapText="1" readingOrder="1"/>
    </xf>
    <xf numFmtId="0" fontId="8" fillId="0" borderId="5" xfId="0" applyFont="1" applyBorder="1" applyAlignment="1">
      <alignment horizontal="center" vertical="center" wrapText="1" readingOrder="1"/>
    </xf>
    <xf numFmtId="0" fontId="8" fillId="0" borderId="6" xfId="0" applyFont="1" applyBorder="1" applyAlignment="1">
      <alignment horizontal="center" vertical="center" wrapText="1" readingOrder="1"/>
    </xf>
    <xf numFmtId="0" fontId="8" fillId="0" borderId="7" xfId="0" applyFont="1" applyBorder="1" applyAlignment="1">
      <alignment horizontal="center" vertical="center" wrapText="1" readingOrder="1"/>
    </xf>
    <xf numFmtId="0" fontId="8" fillId="0" borderId="4" xfId="0" applyFont="1" applyBorder="1" applyAlignment="1">
      <alignment horizontal="center" vertical="center" wrapText="1" readingOrder="1"/>
    </xf>
    <xf numFmtId="0" fontId="8" fillId="0" borderId="8" xfId="0" applyFont="1" applyBorder="1" applyAlignment="1">
      <alignment horizontal="center" vertical="center" wrapText="1" readingOrder="1"/>
    </xf>
    <xf numFmtId="0" fontId="7" fillId="0" borderId="5" xfId="0" applyFont="1" applyBorder="1" applyAlignment="1">
      <alignment horizontal="center" vertical="center" wrapText="1" readingOrder="1"/>
    </xf>
    <xf numFmtId="0" fontId="7" fillId="0" borderId="6" xfId="0" applyFont="1" applyBorder="1" applyAlignment="1">
      <alignment horizontal="center" vertical="center" wrapText="1" readingOrder="1"/>
    </xf>
    <xf numFmtId="0" fontId="7" fillId="0" borderId="7" xfId="0" applyFont="1" applyBorder="1" applyAlignment="1">
      <alignment horizontal="center" vertical="center" wrapText="1" readingOrder="1"/>
    </xf>
    <xf numFmtId="0" fontId="7" fillId="6" borderId="5" xfId="0" applyFont="1" applyFill="1" applyBorder="1" applyAlignment="1">
      <alignment horizontal="center" vertical="center" wrapText="1" readingOrder="1"/>
    </xf>
    <xf numFmtId="0" fontId="7" fillId="6" borderId="6" xfId="0" applyFont="1" applyFill="1" applyBorder="1" applyAlignment="1">
      <alignment horizontal="center" vertical="center" wrapText="1" readingOrder="1"/>
    </xf>
    <xf numFmtId="0" fontId="7" fillId="6" borderId="7" xfId="0" applyFont="1" applyFill="1" applyBorder="1" applyAlignment="1">
      <alignment horizontal="center" vertical="center" wrapText="1" readingOrder="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8" xfId="0" applyFont="1" applyBorder="1" applyAlignment="1">
      <alignment horizontal="center" wrapText="1"/>
    </xf>
    <xf numFmtId="0" fontId="3" fillId="16" borderId="3" xfId="0" applyFont="1" applyFill="1" applyBorder="1" applyAlignment="1">
      <alignment horizontal="center" wrapText="1"/>
    </xf>
    <xf numFmtId="0" fontId="3" fillId="16" borderId="8" xfId="0" applyFont="1" applyFill="1" applyBorder="1" applyAlignment="1">
      <alignment horizontal="center" wrapText="1"/>
    </xf>
    <xf numFmtId="0" fontId="30" fillId="0" borderId="0" xfId="0" applyFont="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top" wrapText="1"/>
    </xf>
    <xf numFmtId="164" fontId="15" fillId="6" borderId="2" xfId="3" applyNumberFormat="1" applyFont="1" applyFill="1" applyBorder="1" applyAlignment="1">
      <alignment vertical="center" wrapText="1" readingOrder="1"/>
    </xf>
  </cellXfs>
  <cellStyles count="12">
    <cellStyle name="20% - Énfasis6" xfId="4" builtinId="50"/>
    <cellStyle name="Hipervínculo 2" xfId="6" xr:uid="{8C0B5F20-2794-48A8-AE29-097209F219AF}"/>
    <cellStyle name="Millares" xfId="1" builtinId="3"/>
    <cellStyle name="Millares [0]" xfId="2" builtinId="6"/>
    <cellStyle name="Millares 2 15" xfId="10" xr:uid="{8D6E962B-A423-4F36-9C13-294977859BF7}"/>
    <cellStyle name="Millares 45" xfId="11" xr:uid="{2889136A-1DCB-4240-BFC7-10DFF7298486}"/>
    <cellStyle name="Millares 6" xfId="8" xr:uid="{C69A4D19-0FC1-494D-A130-A5054309205C}"/>
    <cellStyle name="Normal" xfId="0" builtinId="0"/>
    <cellStyle name="Normal 10" xfId="7" xr:uid="{712C1B02-A93F-451F-AE9F-5FF10D1F1503}"/>
    <cellStyle name="Normal 6" xfId="5" xr:uid="{48169E2B-4146-4194-8816-0EF02656AC15}"/>
    <cellStyle name="Porcentaje" xfId="3" builtinId="5"/>
    <cellStyle name="Porcentaje 2" xfId="9" xr:uid="{6969FE01-CCAC-4FE6-B769-F449406415FE}"/>
  </cellStyles>
  <dxfs count="9">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56028</xdr:colOff>
      <xdr:row>0</xdr:row>
      <xdr:rowOff>56029</xdr:rowOff>
    </xdr:from>
    <xdr:ext cx="3653119" cy="1263104"/>
    <xdr:pic>
      <xdr:nvPicPr>
        <xdr:cNvPr id="2" name="Imagen 1">
          <a:extLst>
            <a:ext uri="{FF2B5EF4-FFF2-40B4-BE49-F238E27FC236}">
              <a16:creationId xmlns:a16="http://schemas.microsoft.com/office/drawing/2014/main" id="{8D9823EB-9642-4C01-8043-DE364F5969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99103" y="56029"/>
          <a:ext cx="3653119" cy="126310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ownloads/DONACIONES%20NOV%20Y%20DICI%20FFD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VIEMBRE"/>
      <sheetName val="DICIEMBRE"/>
    </sheetNames>
    <sheetDataSet>
      <sheetData sheetId="0" refreshError="1">
        <row r="41">
          <cell r="E41">
            <v>732774579.68000007</v>
          </cell>
        </row>
        <row r="42">
          <cell r="E42">
            <v>689136298.20000005</v>
          </cell>
        </row>
        <row r="44">
          <cell r="E44">
            <v>732774579.68000007</v>
          </cell>
        </row>
      </sheetData>
      <sheetData sheetId="1" refreshError="1">
        <row r="46">
          <cell r="E46">
            <v>1320174328.6299999</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F6B99-DE02-47A5-A8ED-D3CC95C0ADE6}">
  <dimension ref="A1:AO86"/>
  <sheetViews>
    <sheetView tabSelected="1" topLeftCell="I17" zoomScale="70" zoomScaleNormal="70" workbookViewId="0">
      <selection activeCell="Q18" sqref="Q18"/>
    </sheetView>
  </sheetViews>
  <sheetFormatPr baseColWidth="10" defaultRowHeight="15" x14ac:dyDescent="0.25"/>
  <cols>
    <col min="1" max="1" width="4.140625" customWidth="1"/>
    <col min="2" max="2" width="22" customWidth="1"/>
    <col min="3" max="3" width="54.7109375" customWidth="1"/>
    <col min="4" max="4" width="47.42578125" customWidth="1"/>
    <col min="5" max="5" width="48" customWidth="1"/>
    <col min="6" max="6" width="59.28515625" bestFit="1" customWidth="1"/>
    <col min="7" max="7" width="46.85546875" hidden="1" customWidth="1"/>
    <col min="8" max="8" width="30.140625" hidden="1" customWidth="1"/>
    <col min="9" max="9" width="48" customWidth="1"/>
    <col min="10" max="10" width="22.42578125" customWidth="1"/>
    <col min="11" max="11" width="41.5703125" customWidth="1"/>
    <col min="12" max="13" width="22.42578125" customWidth="1"/>
    <col min="14" max="14" width="20.5703125" customWidth="1"/>
    <col min="15" max="15" width="15.42578125" customWidth="1"/>
    <col min="16" max="16" width="19.42578125" customWidth="1"/>
    <col min="17" max="17" width="20.42578125" bestFit="1" customWidth="1"/>
    <col min="19" max="20" width="18.42578125" customWidth="1"/>
    <col min="21" max="21" width="20.85546875" customWidth="1"/>
    <col min="23" max="23" width="23.28515625" customWidth="1"/>
    <col min="24" max="24" width="15" customWidth="1"/>
    <col min="25" max="25" width="17.42578125" customWidth="1"/>
    <col min="26" max="26" width="19.28515625" bestFit="1" customWidth="1"/>
    <col min="27" max="28" width="16.42578125" customWidth="1"/>
    <col min="29" max="29" width="17.42578125" customWidth="1"/>
    <col min="31" max="32" width="17.7109375" customWidth="1"/>
    <col min="33" max="33" width="17.42578125" customWidth="1"/>
    <col min="35" max="36" width="20.7109375" customWidth="1"/>
    <col min="37" max="37" width="17.42578125" customWidth="1"/>
    <col min="39" max="39" width="22.7109375" customWidth="1"/>
    <col min="40" max="40" width="15.28515625" customWidth="1"/>
    <col min="41" max="41" width="17.42578125" customWidth="1"/>
    <col min="42" max="42" width="15" bestFit="1" customWidth="1"/>
    <col min="43" max="43" width="13.42578125" bestFit="1" customWidth="1"/>
  </cols>
  <sheetData>
    <row r="1" spans="1:41" x14ac:dyDescent="0.25">
      <c r="A1">
        <v>41174825349.969994</v>
      </c>
    </row>
    <row r="9" spans="1:41" ht="28.5" x14ac:dyDescent="0.45">
      <c r="C9" s="1" t="s">
        <v>0</v>
      </c>
    </row>
    <row r="10" spans="1:41" ht="26.25" x14ac:dyDescent="0.4">
      <c r="C10" s="2" t="s">
        <v>1</v>
      </c>
      <c r="E10" s="3"/>
    </row>
    <row r="11" spans="1:41" ht="30" customHeight="1" thickBot="1" x14ac:dyDescent="0.3">
      <c r="E11" s="5">
        <f>+E15*14%</f>
        <v>5672651692.4768438</v>
      </c>
    </row>
    <row r="12" spans="1:41" ht="39.75" customHeight="1" thickBot="1" x14ac:dyDescent="0.3">
      <c r="B12" s="6"/>
      <c r="C12" s="7"/>
      <c r="D12" s="7"/>
      <c r="E12" s="7"/>
      <c r="F12" s="7"/>
      <c r="G12" s="7"/>
      <c r="H12" s="7"/>
      <c r="I12" s="8"/>
      <c r="J12" s="179"/>
      <c r="K12" s="180"/>
      <c r="L12" s="180"/>
      <c r="M12" s="180"/>
      <c r="N12" s="180"/>
      <c r="O12" s="180"/>
      <c r="P12" s="180"/>
      <c r="Q12" s="181"/>
      <c r="R12" s="179">
        <v>2025</v>
      </c>
      <c r="S12" s="180"/>
      <c r="T12" s="180"/>
      <c r="U12" s="180"/>
      <c r="V12" s="180"/>
      <c r="W12" s="180"/>
      <c r="X12" s="180"/>
      <c r="Y12" s="180"/>
      <c r="Z12" s="180"/>
      <c r="AA12" s="182"/>
      <c r="AB12" s="182"/>
      <c r="AC12" s="182"/>
      <c r="AD12" s="182"/>
      <c r="AE12" s="182"/>
      <c r="AF12" s="182"/>
      <c r="AG12" s="182"/>
      <c r="AH12" s="182"/>
      <c r="AI12" s="182"/>
      <c r="AJ12" s="182"/>
      <c r="AK12" s="182"/>
      <c r="AL12" s="182"/>
      <c r="AM12" s="182"/>
      <c r="AN12" s="182"/>
      <c r="AO12" s="183"/>
    </row>
    <row r="13" spans="1:41" ht="22.5" customHeight="1" thickBot="1" x14ac:dyDescent="0.3">
      <c r="B13" s="169" t="s">
        <v>2</v>
      </c>
      <c r="C13" s="171" t="s">
        <v>3</v>
      </c>
      <c r="D13" s="173" t="s">
        <v>4</v>
      </c>
      <c r="E13" s="175" t="s">
        <v>5</v>
      </c>
      <c r="F13" s="177" t="s">
        <v>6</v>
      </c>
      <c r="G13" s="165" t="s">
        <v>7</v>
      </c>
      <c r="H13" s="165" t="s">
        <v>8</v>
      </c>
      <c r="I13" s="9" t="s">
        <v>9</v>
      </c>
      <c r="J13" s="167" t="s">
        <v>10</v>
      </c>
      <c r="K13" s="168"/>
      <c r="L13" s="168"/>
      <c r="M13" s="168"/>
      <c r="N13" s="187" t="s">
        <v>11</v>
      </c>
      <c r="O13" s="188"/>
      <c r="P13" s="188"/>
      <c r="Q13" s="189"/>
      <c r="R13" s="184" t="s">
        <v>12</v>
      </c>
      <c r="S13" s="185"/>
      <c r="T13" s="185"/>
      <c r="U13" s="186"/>
      <c r="V13" s="184" t="s">
        <v>13</v>
      </c>
      <c r="W13" s="185"/>
      <c r="X13" s="185"/>
      <c r="Y13" s="186"/>
      <c r="Z13" s="184" t="s">
        <v>14</v>
      </c>
      <c r="AA13" s="185"/>
      <c r="AB13" s="185"/>
      <c r="AC13" s="186"/>
      <c r="AD13" s="184" t="s">
        <v>15</v>
      </c>
      <c r="AE13" s="185"/>
      <c r="AF13" s="185"/>
      <c r="AG13" s="186"/>
      <c r="AH13" s="184" t="s">
        <v>16</v>
      </c>
      <c r="AI13" s="185"/>
      <c r="AJ13" s="185"/>
      <c r="AK13" s="186"/>
      <c r="AL13" s="184" t="s">
        <v>17</v>
      </c>
      <c r="AM13" s="185"/>
      <c r="AN13" s="185"/>
      <c r="AO13" s="186"/>
    </row>
    <row r="14" spans="1:41" ht="30.75" customHeight="1" thickBot="1" x14ac:dyDescent="0.3">
      <c r="B14" s="170"/>
      <c r="C14" s="172"/>
      <c r="D14" s="174"/>
      <c r="E14" s="176"/>
      <c r="F14" s="178"/>
      <c r="G14" s="166"/>
      <c r="H14" s="166"/>
      <c r="I14" s="10" t="s">
        <v>18</v>
      </c>
      <c r="J14" s="11" t="s">
        <v>19</v>
      </c>
      <c r="K14" s="12" t="s">
        <v>20</v>
      </c>
      <c r="L14" s="12" t="s">
        <v>21</v>
      </c>
      <c r="M14" s="12" t="s">
        <v>22</v>
      </c>
      <c r="N14" s="13" t="s">
        <v>19</v>
      </c>
      <c r="O14" s="14" t="s">
        <v>20</v>
      </c>
      <c r="P14" s="14" t="s">
        <v>21</v>
      </c>
      <c r="Q14" s="14" t="s">
        <v>22</v>
      </c>
      <c r="R14" s="15" t="s">
        <v>19</v>
      </c>
      <c r="S14" s="16" t="s">
        <v>20</v>
      </c>
      <c r="T14" s="16" t="s">
        <v>21</v>
      </c>
      <c r="U14" s="16" t="s">
        <v>22</v>
      </c>
      <c r="V14" s="15" t="s">
        <v>19</v>
      </c>
      <c r="W14" s="16" t="s">
        <v>20</v>
      </c>
      <c r="X14" s="16" t="s">
        <v>21</v>
      </c>
      <c r="Y14" s="16" t="s">
        <v>22</v>
      </c>
      <c r="Z14" s="15" t="s">
        <v>19</v>
      </c>
      <c r="AA14" s="16" t="s">
        <v>20</v>
      </c>
      <c r="AB14" s="16" t="s">
        <v>21</v>
      </c>
      <c r="AC14" s="16" t="s">
        <v>22</v>
      </c>
      <c r="AD14" s="15" t="s">
        <v>19</v>
      </c>
      <c r="AE14" s="16" t="s">
        <v>20</v>
      </c>
      <c r="AF14" s="16" t="s">
        <v>21</v>
      </c>
      <c r="AG14" s="16" t="s">
        <v>22</v>
      </c>
      <c r="AH14" s="15" t="s">
        <v>19</v>
      </c>
      <c r="AI14" s="16" t="s">
        <v>20</v>
      </c>
      <c r="AJ14" s="16" t="s">
        <v>21</v>
      </c>
      <c r="AK14" s="16" t="s">
        <v>22</v>
      </c>
      <c r="AL14" s="15" t="s">
        <v>19</v>
      </c>
      <c r="AM14" s="16" t="s">
        <v>20</v>
      </c>
      <c r="AN14" s="16" t="s">
        <v>21</v>
      </c>
      <c r="AO14" s="16" t="s">
        <v>22</v>
      </c>
    </row>
    <row r="15" spans="1:41" ht="223.5" customHeight="1" thickBot="1" x14ac:dyDescent="0.3">
      <c r="B15" s="17">
        <v>1</v>
      </c>
      <c r="C15" s="18" t="s">
        <v>23</v>
      </c>
      <c r="D15" s="19" t="s">
        <v>24</v>
      </c>
      <c r="E15" s="20">
        <f>+D44/9</f>
        <v>40518940660.548882</v>
      </c>
      <c r="F15" s="21" t="s">
        <v>25</v>
      </c>
      <c r="G15" s="22" t="s">
        <v>26</v>
      </c>
      <c r="H15" s="22" t="s">
        <v>27</v>
      </c>
      <c r="I15" s="23" t="s">
        <v>28</v>
      </c>
      <c r="J15" s="24">
        <f>14%/8</f>
        <v>1.7500000000000002E-2</v>
      </c>
      <c r="K15" s="25">
        <v>41228022122.10849</v>
      </c>
      <c r="L15" s="26">
        <f>D41</f>
        <v>37549794238.25</v>
      </c>
      <c r="M15" s="27">
        <f>(L15-K15)/K15</f>
        <v>-8.9216695211921007E-2</v>
      </c>
      <c r="N15" s="24">
        <f>14%/8</f>
        <v>1.7500000000000002E-2</v>
      </c>
      <c r="O15" s="25">
        <v>41937103583.668098</v>
      </c>
      <c r="P15" s="26">
        <f>+D42</f>
        <v>39216305077.269989</v>
      </c>
      <c r="Q15" s="27">
        <f>(P15-O15)/O15</f>
        <v>-6.4878073922532212E-2</v>
      </c>
      <c r="R15" s="24">
        <f>14%/8</f>
        <v>1.7500000000000002E-2</v>
      </c>
      <c r="S15" s="25">
        <v>42646185045.227707</v>
      </c>
      <c r="T15" s="26"/>
      <c r="U15" s="27">
        <f>(T15-S15)/S15</f>
        <v>-1</v>
      </c>
      <c r="V15" s="24">
        <f>14%/8</f>
        <v>1.7500000000000002E-2</v>
      </c>
      <c r="W15" s="25">
        <v>43355266506.787315</v>
      </c>
      <c r="X15" s="26"/>
      <c r="Y15" s="27">
        <f>(X15-W15)/W15</f>
        <v>-1</v>
      </c>
      <c r="Z15" s="24">
        <f>14%/8</f>
        <v>1.7500000000000002E-2</v>
      </c>
      <c r="AA15" s="25">
        <v>44064347968.346924</v>
      </c>
      <c r="AB15" s="26"/>
      <c r="AC15" s="27">
        <f>(AB15-AA15)/AA15</f>
        <v>-1</v>
      </c>
      <c r="AD15" s="24">
        <f>14%/8</f>
        <v>1.7500000000000002E-2</v>
      </c>
      <c r="AE15" s="25">
        <v>44773429429.906532</v>
      </c>
      <c r="AF15" s="26"/>
      <c r="AG15" s="27">
        <f>(AF15-AE15)/AE15</f>
        <v>-1</v>
      </c>
      <c r="AH15" s="24">
        <f>14%/8</f>
        <v>1.7500000000000002E-2</v>
      </c>
      <c r="AI15" s="25">
        <v>45482510891.466141</v>
      </c>
      <c r="AJ15" s="26"/>
      <c r="AK15" s="27">
        <f>(AJ15-AI15)/AI15</f>
        <v>-1</v>
      </c>
      <c r="AL15" s="24">
        <f>14%/8</f>
        <v>1.7500000000000002E-2</v>
      </c>
      <c r="AM15" s="25">
        <v>46191592353.025749</v>
      </c>
      <c r="AN15" s="26"/>
      <c r="AO15" s="27">
        <f>(AN15-AM15)/AM15</f>
        <v>-1</v>
      </c>
    </row>
    <row r="16" spans="1:41" ht="118.5" customHeight="1" thickBot="1" x14ac:dyDescent="0.3">
      <c r="B16" s="17">
        <v>2</v>
      </c>
      <c r="C16" s="28" t="s">
        <v>29</v>
      </c>
      <c r="D16" s="19" t="s">
        <v>30</v>
      </c>
      <c r="E16" s="29">
        <f>+F44/H75</f>
        <v>0.88554016159482907</v>
      </c>
      <c r="F16" s="30" t="s">
        <v>31</v>
      </c>
      <c r="G16" s="31" t="s">
        <v>32</v>
      </c>
      <c r="H16" s="32" t="s">
        <v>33</v>
      </c>
      <c r="I16" s="33" t="s">
        <v>28</v>
      </c>
      <c r="J16" s="24">
        <v>0.88109764139547542</v>
      </c>
      <c r="K16" s="24">
        <v>0.88109764139547542</v>
      </c>
      <c r="L16" s="34">
        <f>+F47/F48</f>
        <v>0.94370552432365451</v>
      </c>
      <c r="M16" s="35">
        <f>(L16-K16)/K16</f>
        <v>7.1056691093873803E-2</v>
      </c>
      <c r="N16" s="24">
        <v>0.87665512119612177</v>
      </c>
      <c r="O16" s="24">
        <v>0.87665512119612177</v>
      </c>
      <c r="P16" s="36">
        <f>+F52/F53</f>
        <v>0.97380969687153962</v>
      </c>
      <c r="Q16" s="35">
        <f>(P16-O16)/O16</f>
        <v>0.11082416942121852</v>
      </c>
      <c r="R16" s="24">
        <v>0.87221260099676812</v>
      </c>
      <c r="S16" s="24">
        <v>0.87221260099676812</v>
      </c>
      <c r="T16" s="37"/>
      <c r="U16" s="26"/>
      <c r="V16" s="24">
        <v>0.86777008079741447</v>
      </c>
      <c r="W16" s="24">
        <v>0.86777008079741447</v>
      </c>
      <c r="X16" s="37"/>
      <c r="Y16" s="26"/>
      <c r="Z16" s="24">
        <v>0.86332756059806082</v>
      </c>
      <c r="AA16" s="24">
        <v>0.86332756059806082</v>
      </c>
      <c r="AB16" s="37"/>
      <c r="AC16" s="26"/>
      <c r="AD16" s="24">
        <v>0.85888504039870717</v>
      </c>
      <c r="AE16" s="24">
        <v>0.85888504039870717</v>
      </c>
      <c r="AF16" s="37"/>
      <c r="AG16" s="26"/>
      <c r="AH16" s="24">
        <v>0.85444252019935352</v>
      </c>
      <c r="AI16" s="24">
        <v>0.85444252019935352</v>
      </c>
      <c r="AJ16" s="37"/>
      <c r="AK16" s="26"/>
      <c r="AL16" s="24">
        <v>0.84999999999999987</v>
      </c>
      <c r="AM16" s="24">
        <v>0.84999999999999987</v>
      </c>
      <c r="AN16" s="37"/>
      <c r="AO16" s="26"/>
    </row>
    <row r="17" spans="2:41" ht="119.25" customHeight="1" thickBot="1" x14ac:dyDescent="0.3">
      <c r="B17" s="17">
        <v>3</v>
      </c>
      <c r="C17" s="38" t="s">
        <v>34</v>
      </c>
      <c r="D17" s="19" t="s">
        <v>35</v>
      </c>
      <c r="E17" s="29">
        <f>+J44/H75</f>
        <v>0.20403107940842921</v>
      </c>
      <c r="F17" s="30" t="s">
        <v>36</v>
      </c>
      <c r="G17" s="31" t="s">
        <v>37</v>
      </c>
      <c r="H17" s="32" t="s">
        <v>38</v>
      </c>
      <c r="I17" s="33" t="s">
        <v>28</v>
      </c>
      <c r="J17" s="39">
        <v>0.19227719448237557</v>
      </c>
      <c r="K17" s="39">
        <v>0.19227719448237557</v>
      </c>
      <c r="L17" s="34">
        <f>+L47/L48</f>
        <v>0.14388832926748388</v>
      </c>
      <c r="M17" s="35">
        <f>(L17-K17)/K17</f>
        <v>-0.25166200986631876</v>
      </c>
      <c r="N17" s="39">
        <v>0.18052330955632193</v>
      </c>
      <c r="O17" s="39">
        <v>0.18052330955632193</v>
      </c>
      <c r="P17" s="34">
        <f>+L52/L53</f>
        <v>0.14209877765981985</v>
      </c>
      <c r="Q17" s="27">
        <f>(P17-O17)/O17</f>
        <v>-0.21285080575433341</v>
      </c>
      <c r="R17" s="39">
        <v>0.16876942463026828</v>
      </c>
      <c r="S17" s="39">
        <v>0.16876942463026828</v>
      </c>
      <c r="T17" s="40"/>
      <c r="U17" s="26"/>
      <c r="V17" s="39">
        <v>0.15701553970421464</v>
      </c>
      <c r="W17" s="39">
        <v>0.15701553970421464</v>
      </c>
      <c r="X17" s="40"/>
      <c r="Y17" s="26"/>
      <c r="Z17" s="39">
        <v>0.145261654778161</v>
      </c>
      <c r="AA17" s="39">
        <v>0.145261654778161</v>
      </c>
      <c r="AB17" s="40"/>
      <c r="AC17" s="26"/>
      <c r="AD17" s="39">
        <v>0.13350776985210736</v>
      </c>
      <c r="AE17" s="39">
        <v>0.13350776985210736</v>
      </c>
      <c r="AF17" s="40"/>
      <c r="AG17" s="26"/>
      <c r="AH17" s="39">
        <v>0.1217538849260537</v>
      </c>
      <c r="AI17" s="39">
        <v>0.1217538849260537</v>
      </c>
      <c r="AJ17" s="40"/>
      <c r="AK17" s="26"/>
      <c r="AL17" s="39">
        <v>0.11000000000000004</v>
      </c>
      <c r="AM17" s="39">
        <v>0.11000000000000004</v>
      </c>
      <c r="AN17" s="40"/>
      <c r="AO17" s="26"/>
    </row>
    <row r="18" spans="2:41" ht="180" customHeight="1" thickBot="1" x14ac:dyDescent="0.3">
      <c r="B18" s="17">
        <v>4</v>
      </c>
      <c r="C18" s="38" t="s">
        <v>39</v>
      </c>
      <c r="D18" s="19" t="s">
        <v>40</v>
      </c>
      <c r="E18" s="20">
        <f>+D75/9</f>
        <v>35145322681.612221</v>
      </c>
      <c r="F18" s="30" t="s">
        <v>41</v>
      </c>
      <c r="G18" s="31" t="s">
        <v>42</v>
      </c>
      <c r="H18" s="31" t="s">
        <v>43</v>
      </c>
      <c r="I18" s="33" t="s">
        <v>28</v>
      </c>
      <c r="J18" s="41">
        <v>9.9009900990099497E-3</v>
      </c>
      <c r="K18" s="42">
        <v>35496775908.428345</v>
      </c>
      <c r="L18" s="26">
        <f>+D79</f>
        <v>48858896051.720001</v>
      </c>
      <c r="M18" s="27">
        <f>(L18-K18)/K18</f>
        <v>0.3764319378684462</v>
      </c>
      <c r="N18" s="41">
        <v>9.9009900990099497E-3</v>
      </c>
      <c r="O18" s="42">
        <v>35848229135.244469</v>
      </c>
      <c r="P18" s="26">
        <f>+D84</f>
        <v>44849512377.68</v>
      </c>
      <c r="Q18" s="27">
        <f>(P18-O18)/O18</f>
        <v>0.25109422305008222</v>
      </c>
      <c r="R18" s="41">
        <v>9.9009900990099497E-3</v>
      </c>
      <c r="S18" s="42">
        <v>36199682362.060593</v>
      </c>
      <c r="T18" s="26"/>
      <c r="U18" s="26"/>
      <c r="V18" s="41">
        <v>9.9009900990099497E-3</v>
      </c>
      <c r="W18" s="42">
        <v>36551135588.876717</v>
      </c>
      <c r="X18" s="26"/>
      <c r="Y18" s="26"/>
      <c r="Z18" s="41">
        <v>9.9009900990099497E-3</v>
      </c>
      <c r="AA18" s="42">
        <v>36902588815.692841</v>
      </c>
      <c r="AB18" s="26"/>
      <c r="AC18" s="26"/>
      <c r="AD18" s="41">
        <v>9.9009900990099497E-3</v>
      </c>
      <c r="AE18" s="42">
        <v>37254042042.508965</v>
      </c>
      <c r="AF18" s="26"/>
      <c r="AG18" s="26"/>
      <c r="AH18" s="41">
        <v>9.9009900990099497E-3</v>
      </c>
      <c r="AI18" s="42">
        <v>37605495269.325089</v>
      </c>
      <c r="AJ18" s="26"/>
      <c r="AK18" s="26"/>
      <c r="AL18" s="41">
        <v>9.9009900990099497E-3</v>
      </c>
      <c r="AM18" s="42">
        <v>37956948496.141212</v>
      </c>
      <c r="AN18" s="26"/>
      <c r="AO18" s="26"/>
    </row>
    <row r="19" spans="2:41" ht="54.75" thickBot="1" x14ac:dyDescent="0.3">
      <c r="B19" s="43">
        <v>5</v>
      </c>
      <c r="C19" s="44" t="s">
        <v>44</v>
      </c>
      <c r="D19" s="45" t="s">
        <v>45</v>
      </c>
      <c r="E19" s="46">
        <v>6792</v>
      </c>
      <c r="F19" s="47" t="s">
        <v>46</v>
      </c>
      <c r="G19" s="48" t="s">
        <v>47</v>
      </c>
      <c r="H19" s="48" t="s">
        <v>48</v>
      </c>
      <c r="I19" s="49" t="s">
        <v>28</v>
      </c>
      <c r="J19" s="156">
        <v>289</v>
      </c>
      <c r="K19" s="157">
        <f>+J19</f>
        <v>289</v>
      </c>
      <c r="L19" s="157">
        <v>265</v>
      </c>
      <c r="M19" s="198">
        <f>+(L19-K19)</f>
        <v>-24</v>
      </c>
      <c r="N19" s="156">
        <v>289</v>
      </c>
      <c r="O19" s="156">
        <v>289</v>
      </c>
      <c r="P19" s="157">
        <v>219</v>
      </c>
      <c r="Q19" s="198">
        <f>+(P19-O19)</f>
        <v>-70</v>
      </c>
      <c r="R19" s="156">
        <v>289</v>
      </c>
      <c r="S19" s="156">
        <v>289</v>
      </c>
      <c r="T19" s="157"/>
      <c r="U19" s="157"/>
      <c r="V19" s="156">
        <v>289</v>
      </c>
      <c r="W19" s="156">
        <v>289</v>
      </c>
      <c r="X19" s="157"/>
      <c r="Y19" s="157"/>
      <c r="Z19" s="156">
        <v>289</v>
      </c>
      <c r="AA19" s="156">
        <v>289</v>
      </c>
      <c r="AB19" s="157"/>
      <c r="AC19" s="157"/>
      <c r="AD19" s="156">
        <v>289</v>
      </c>
      <c r="AE19" s="156">
        <v>289</v>
      </c>
      <c r="AF19" s="157"/>
      <c r="AG19" s="157"/>
      <c r="AH19" s="156">
        <v>289</v>
      </c>
      <c r="AI19" s="156">
        <v>289</v>
      </c>
      <c r="AJ19" s="157"/>
      <c r="AK19" s="157"/>
      <c r="AL19" s="156">
        <v>289</v>
      </c>
      <c r="AM19" s="156">
        <v>289</v>
      </c>
      <c r="AN19" s="157"/>
      <c r="AO19" s="157"/>
    </row>
    <row r="20" spans="2:41" x14ac:dyDescent="0.25">
      <c r="E20" s="71"/>
    </row>
    <row r="21" spans="2:41" x14ac:dyDescent="0.25">
      <c r="E21" s="71"/>
    </row>
    <row r="22" spans="2:41" ht="15.75" x14ac:dyDescent="0.25">
      <c r="C22" s="51" t="s">
        <v>49</v>
      </c>
      <c r="E22" s="71"/>
    </row>
    <row r="23" spans="2:41" ht="15.75" x14ac:dyDescent="0.25">
      <c r="C23" s="51"/>
      <c r="E23" s="52"/>
      <c r="I23" s="3"/>
    </row>
    <row r="24" spans="2:41" ht="15.75" x14ac:dyDescent="0.25">
      <c r="C24" s="53" t="s">
        <v>50</v>
      </c>
      <c r="E24" s="54"/>
    </row>
    <row r="25" spans="2:41" ht="15.75" x14ac:dyDescent="0.25">
      <c r="C25" s="53"/>
    </row>
    <row r="26" spans="2:41" ht="15.75" x14ac:dyDescent="0.25">
      <c r="C26" s="53" t="s">
        <v>51</v>
      </c>
    </row>
    <row r="27" spans="2:41" ht="15.75" x14ac:dyDescent="0.25">
      <c r="C27" s="53"/>
    </row>
    <row r="28" spans="2:41" ht="15.75" x14ac:dyDescent="0.25">
      <c r="C28" s="55" t="s">
        <v>52</v>
      </c>
      <c r="F28" s="56" t="s">
        <v>53</v>
      </c>
      <c r="H28" s="57"/>
      <c r="J28" s="58" t="s">
        <v>54</v>
      </c>
      <c r="M28" s="58" t="s">
        <v>58</v>
      </c>
      <c r="N28" t="s">
        <v>1216</v>
      </c>
    </row>
    <row r="29" spans="2:41" ht="15.75" x14ac:dyDescent="0.25">
      <c r="C29" s="59">
        <v>4312</v>
      </c>
      <c r="D29" s="60" t="s">
        <v>55</v>
      </c>
      <c r="F29" s="55" t="s">
        <v>56</v>
      </c>
      <c r="J29" s="55" t="s">
        <v>57</v>
      </c>
      <c r="M29" s="64" t="s">
        <v>1204</v>
      </c>
      <c r="N29" s="64">
        <v>43368710142.209999</v>
      </c>
    </row>
    <row r="30" spans="2:41" ht="15.75" x14ac:dyDescent="0.25">
      <c r="C30" s="61" t="s">
        <v>58</v>
      </c>
      <c r="D30" s="62" t="s">
        <v>59</v>
      </c>
      <c r="F30" s="61" t="s">
        <v>58</v>
      </c>
      <c r="G30" s="62" t="s">
        <v>60</v>
      </c>
      <c r="J30" s="61" t="s">
        <v>58</v>
      </c>
      <c r="K30" s="62" t="s">
        <v>60</v>
      </c>
      <c r="L30" s="62"/>
      <c r="M30" s="64" t="s">
        <v>1205</v>
      </c>
      <c r="N30" s="64">
        <v>42764783112.040001</v>
      </c>
    </row>
    <row r="31" spans="2:41" x14ac:dyDescent="0.25">
      <c r="C31" s="63" t="s">
        <v>61</v>
      </c>
      <c r="D31" s="64">
        <v>42388373728.209999</v>
      </c>
      <c r="F31" s="64">
        <v>36569735654</v>
      </c>
      <c r="G31" s="65">
        <f>+F31/H66</f>
        <v>0.84322857502758242</v>
      </c>
      <c r="H31" s="64"/>
      <c r="J31" s="64">
        <v>6095359984.6500006</v>
      </c>
      <c r="K31" s="3">
        <f t="shared" ref="K31:K39" si="0">+J31/H66</f>
        <v>0.14054741228555687</v>
      </c>
      <c r="L31" s="3"/>
      <c r="M31" s="64" t="s">
        <v>1206</v>
      </c>
      <c r="N31" s="64">
        <v>42352311584.269989</v>
      </c>
    </row>
    <row r="32" spans="2:41" x14ac:dyDescent="0.25">
      <c r="C32" s="63" t="s">
        <v>62</v>
      </c>
      <c r="D32" s="64">
        <v>41645901228.040001</v>
      </c>
      <c r="F32" s="64">
        <v>41014987152</v>
      </c>
      <c r="G32" s="65"/>
      <c r="H32" s="64"/>
      <c r="J32" s="64">
        <v>8155341592.21</v>
      </c>
      <c r="K32" s="3">
        <f t="shared" si="0"/>
        <v>0.19070227880832966</v>
      </c>
      <c r="L32" s="3"/>
      <c r="M32" s="64" t="s">
        <v>1207</v>
      </c>
      <c r="N32" s="64">
        <v>40706558929.930008</v>
      </c>
    </row>
    <row r="33" spans="2:15" x14ac:dyDescent="0.25">
      <c r="C33" s="63" t="s">
        <v>63</v>
      </c>
      <c r="D33" s="64">
        <v>38346305232.12999</v>
      </c>
      <c r="F33" s="64">
        <v>37546902142</v>
      </c>
      <c r="G33" s="65"/>
      <c r="H33" s="64"/>
      <c r="J33" s="64">
        <v>19096106820.550003</v>
      </c>
      <c r="K33" s="3">
        <f t="shared" si="0"/>
        <v>0.45017525945813464</v>
      </c>
      <c r="L33" s="3"/>
      <c r="M33" s="64" t="s">
        <v>1208</v>
      </c>
      <c r="N33" s="64">
        <v>51344915449.550003</v>
      </c>
    </row>
    <row r="34" spans="2:15" x14ac:dyDescent="0.25">
      <c r="C34" s="63" t="s">
        <v>64</v>
      </c>
      <c r="D34" s="64">
        <v>38104925497.930008</v>
      </c>
      <c r="F34" s="64">
        <v>39291459351</v>
      </c>
      <c r="G34" s="65"/>
      <c r="H34" s="64"/>
      <c r="J34" s="64">
        <v>6522201063.1499996</v>
      </c>
      <c r="K34" s="3">
        <f t="shared" si="0"/>
        <v>0.16022481965073371</v>
      </c>
      <c r="L34" s="3"/>
      <c r="M34" s="64" t="s">
        <v>1209</v>
      </c>
      <c r="N34" s="64">
        <v>51197779811.480003</v>
      </c>
    </row>
    <row r="35" spans="2:15" x14ac:dyDescent="0.25">
      <c r="C35" s="63" t="s">
        <v>65</v>
      </c>
      <c r="D35" s="64">
        <v>38618245750.550003</v>
      </c>
      <c r="F35" s="64">
        <v>39566316010</v>
      </c>
      <c r="G35" s="65"/>
      <c r="H35" s="64"/>
      <c r="J35" s="64">
        <v>5316868961.8700008</v>
      </c>
      <c r="K35" s="3">
        <f t="shared" si="0"/>
        <v>0.10355200539952586</v>
      </c>
      <c r="L35" s="3"/>
      <c r="M35" s="64" t="s">
        <v>1210</v>
      </c>
      <c r="N35" s="64">
        <v>22233394288.019981</v>
      </c>
    </row>
    <row r="36" spans="2:15" x14ac:dyDescent="0.25">
      <c r="C36" s="63" t="s">
        <v>66</v>
      </c>
      <c r="D36" s="64">
        <v>40987106134.480003</v>
      </c>
      <c r="F36" s="64">
        <v>39507047581</v>
      </c>
      <c r="G36" s="65"/>
      <c r="H36" s="64"/>
      <c r="J36" s="64">
        <v>12563279499.869999</v>
      </c>
      <c r="K36" s="3">
        <f t="shared" si="0"/>
        <v>0.24538719347070112</v>
      </c>
      <c r="L36" s="3"/>
      <c r="M36" s="64" t="s">
        <v>1211</v>
      </c>
      <c r="N36" s="64">
        <v>41208584898.279984</v>
      </c>
    </row>
    <row r="37" spans="2:15" x14ac:dyDescent="0.25">
      <c r="C37" s="63" t="s">
        <v>67</v>
      </c>
      <c r="D37" s="64">
        <v>39356949193.159981</v>
      </c>
      <c r="F37" s="64">
        <v>36117410369</v>
      </c>
      <c r="G37" s="65"/>
      <c r="H37" s="64"/>
      <c r="J37" s="64">
        <v>5402211283.2200012</v>
      </c>
      <c r="K37" s="3">
        <f t="shared" si="0"/>
        <v>0.24371134017502402</v>
      </c>
      <c r="L37" s="3"/>
      <c r="M37" s="64" t="s">
        <v>1212</v>
      </c>
      <c r="N37" s="64">
        <v>47311321797.160004</v>
      </c>
    </row>
    <row r="38" spans="2:15" x14ac:dyDescent="0.25">
      <c r="C38" s="63" t="s">
        <v>68</v>
      </c>
      <c r="D38" s="64">
        <v>40178516447.279984</v>
      </c>
      <c r="F38" s="64">
        <v>34734193426</v>
      </c>
      <c r="G38" s="65"/>
      <c r="H38" s="64"/>
      <c r="J38" s="64">
        <v>5360140487.3599997</v>
      </c>
      <c r="K38" s="3">
        <f t="shared" si="0"/>
        <v>0.13007339370160531</v>
      </c>
      <c r="L38" s="3"/>
      <c r="M38" s="64" t="s">
        <v>1213</v>
      </c>
      <c r="N38" s="64">
        <v>41174825349.969994</v>
      </c>
    </row>
    <row r="39" spans="2:15" x14ac:dyDescent="0.25">
      <c r="C39" s="63" t="s">
        <v>69</v>
      </c>
      <c r="D39" s="66">
        <v>45044142733.159988</v>
      </c>
      <c r="F39" s="66">
        <v>34360752449</v>
      </c>
      <c r="G39" s="65"/>
      <c r="H39" s="64"/>
      <c r="J39" s="66">
        <v>9528003261.7199993</v>
      </c>
      <c r="K39" s="3">
        <f t="shared" si="0"/>
        <v>0.20138949620917054</v>
      </c>
      <c r="L39" s="3"/>
      <c r="M39" s="66" t="s">
        <v>1214</v>
      </c>
      <c r="N39" s="66">
        <f>+J48</f>
        <v>38331523501.93</v>
      </c>
      <c r="O39" t="s">
        <v>1217</v>
      </c>
    </row>
    <row r="40" spans="2:15" x14ac:dyDescent="0.25">
      <c r="C40" s="63" t="s">
        <v>70</v>
      </c>
      <c r="D40" s="66">
        <v>40635733895.969994</v>
      </c>
      <c r="F40" s="66">
        <v>33029410088.289986</v>
      </c>
      <c r="G40" s="65"/>
      <c r="H40" s="64"/>
      <c r="J40" s="66">
        <v>15565542836.710001</v>
      </c>
      <c r="M40" s="66" t="s">
        <v>1215</v>
      </c>
      <c r="N40" s="66">
        <f>+J53</f>
        <v>41895375262.799995</v>
      </c>
      <c r="O40" t="s">
        <v>1217</v>
      </c>
    </row>
    <row r="41" spans="2:15" ht="45" x14ac:dyDescent="0.25">
      <c r="C41" s="63" t="s">
        <v>71</v>
      </c>
      <c r="D41" s="66">
        <v>37549794238.25</v>
      </c>
      <c r="F41" s="66">
        <f>36175069932.93-'POLIZAS EMITIDAS NOV-DIC'!H561</f>
        <v>36173670484.513336</v>
      </c>
      <c r="G41" s="65"/>
      <c r="H41" s="64"/>
      <c r="I41" s="146" t="s">
        <v>1203</v>
      </c>
      <c r="J41" s="66">
        <f>9163459888.97-'POLIZAS EMITIDAS NOV-DIC'!H566</f>
        <v>9163459888.9699993</v>
      </c>
      <c r="K41" s="146" t="s">
        <v>1199</v>
      </c>
      <c r="L41" s="3"/>
      <c r="M41" s="3"/>
    </row>
    <row r="42" spans="2:15" ht="45.75" thickBot="1" x14ac:dyDescent="0.3">
      <c r="C42" s="63" t="s">
        <v>72</v>
      </c>
      <c r="D42" s="67">
        <v>39216305077.269989</v>
      </c>
      <c r="F42" s="67">
        <f>41508144804.57-'POLIZAS EMITIDAS NOV-DIC'!I567</f>
        <v>40798122684.986664</v>
      </c>
      <c r="G42" s="65"/>
      <c r="H42" s="64"/>
      <c r="I42" s="146" t="s">
        <v>1203</v>
      </c>
      <c r="J42" s="68">
        <f>8677097047.57-'POLIZAS EMITIDAS NOV-DIC'!I566</f>
        <v>8593239245.1533337</v>
      </c>
      <c r="K42" s="146" t="s">
        <v>1199</v>
      </c>
      <c r="L42" s="3"/>
      <c r="M42" s="3"/>
    </row>
    <row r="43" spans="2:15" ht="15.75" thickTop="1" x14ac:dyDescent="0.25">
      <c r="C43" s="63"/>
      <c r="D43" s="66"/>
      <c r="F43" s="66"/>
      <c r="G43" s="65"/>
      <c r="H43" s="64"/>
      <c r="J43" s="66"/>
      <c r="K43" s="3"/>
      <c r="L43" s="3"/>
      <c r="M43" s="3"/>
    </row>
    <row r="44" spans="2:15" x14ac:dyDescent="0.25">
      <c r="C44" s="62" t="s">
        <v>73</v>
      </c>
      <c r="D44" s="69">
        <f>SUM(D31:D39)</f>
        <v>364670465944.93994</v>
      </c>
      <c r="F44" s="69">
        <f>+SUM(F31:F39)</f>
        <v>338708804134</v>
      </c>
      <c r="G44" s="70">
        <f>+F44/H75</f>
        <v>0.88554016159482907</v>
      </c>
      <c r="H44" s="71">
        <f>+F46*4%</f>
        <v>1505372462.8177776</v>
      </c>
      <c r="J44" s="69">
        <f>+SUM(J31:J39)</f>
        <v>78039512954.600006</v>
      </c>
      <c r="K44" s="72">
        <f>+J44/H75</f>
        <v>0.20403107940842921</v>
      </c>
      <c r="L44" s="72"/>
      <c r="M44" s="72"/>
    </row>
    <row r="45" spans="2:15" x14ac:dyDescent="0.25">
      <c r="C45" s="73"/>
      <c r="D45" s="66"/>
      <c r="F45" s="66"/>
      <c r="G45" s="65"/>
      <c r="H45" s="71">
        <f>+H44/8</f>
        <v>188171557.8522222</v>
      </c>
      <c r="J45" s="66"/>
      <c r="K45" s="74"/>
      <c r="L45" s="74"/>
      <c r="M45" s="74"/>
    </row>
    <row r="46" spans="2:15" ht="15" customHeight="1" x14ac:dyDescent="0.25">
      <c r="B46" s="158" t="s">
        <v>74</v>
      </c>
      <c r="C46" s="75" t="s">
        <v>75</v>
      </c>
      <c r="D46" s="76">
        <f>+AVERAGE(D31:D39)</f>
        <v>40518940660.548882</v>
      </c>
      <c r="E46" s="75" t="s">
        <v>75</v>
      </c>
      <c r="F46" s="76">
        <f>+AVERAGE(F31:F39)</f>
        <v>37634311570.444443</v>
      </c>
      <c r="G46" s="50">
        <v>0.85</v>
      </c>
      <c r="H46" s="77">
        <f>+H44-H45</f>
        <v>1317200904.9655554</v>
      </c>
      <c r="I46" s="75" t="s">
        <v>75</v>
      </c>
      <c r="J46" s="76">
        <f>+AVERAGE(J31:J39)</f>
        <v>8671056994.9555569</v>
      </c>
      <c r="K46" s="74"/>
      <c r="L46" s="74"/>
      <c r="M46" s="74"/>
    </row>
    <row r="47" spans="2:15" ht="94.5" x14ac:dyDescent="0.25">
      <c r="B47" s="159"/>
      <c r="C47" s="78" t="s">
        <v>76</v>
      </c>
      <c r="D47" s="79">
        <v>37549794238.250015</v>
      </c>
      <c r="E47" s="78" t="s">
        <v>77</v>
      </c>
      <c r="F47" s="79">
        <f>+F41</f>
        <v>36173670484.513336</v>
      </c>
      <c r="G47" s="80">
        <f>+G44-G46</f>
        <v>3.5540161594829089E-2</v>
      </c>
      <c r="H47" s="71"/>
      <c r="I47" s="81" t="s">
        <v>78</v>
      </c>
      <c r="J47" s="79">
        <f>+J41</f>
        <v>9163459888.9699993</v>
      </c>
      <c r="K47" s="82" t="s">
        <v>1201</v>
      </c>
      <c r="L47" s="79">
        <f>5515458874.97-'POLIZAS EMITIDAS NOV-DIC'!H566</f>
        <v>5515458874.9700003</v>
      </c>
      <c r="M47" s="74"/>
    </row>
    <row r="48" spans="2:15" ht="47.25" x14ac:dyDescent="0.25">
      <c r="B48" s="159"/>
      <c r="C48" s="161" t="s">
        <v>79</v>
      </c>
      <c r="D48" s="163">
        <f>+D47-D46</f>
        <v>-2969146422.2988663</v>
      </c>
      <c r="E48" s="81" t="s">
        <v>80</v>
      </c>
      <c r="F48" s="83">
        <f>37598748922.25+[1]NOVIEMBRE!$E$41</f>
        <v>38331523501.93</v>
      </c>
      <c r="G48" s="80"/>
      <c r="H48" s="71"/>
      <c r="I48" s="81" t="s">
        <v>80</v>
      </c>
      <c r="J48" s="83">
        <f>37598748922.25+[1]NOVIEMBRE!$E$44</f>
        <v>38331523501.93</v>
      </c>
      <c r="K48" s="81" t="s">
        <v>80</v>
      </c>
      <c r="L48" s="83">
        <f>+J48</f>
        <v>38331523501.93</v>
      </c>
      <c r="M48" s="74"/>
    </row>
    <row r="49" spans="2:13" ht="15.75" x14ac:dyDescent="0.25">
      <c r="B49" s="160"/>
      <c r="C49" s="162"/>
      <c r="D49" s="164"/>
      <c r="E49" s="84" t="s">
        <v>81</v>
      </c>
      <c r="F49" s="85">
        <f>+F47/F48</f>
        <v>0.94370552432365451</v>
      </c>
      <c r="G49" s="56" t="s">
        <v>53</v>
      </c>
      <c r="H49" s="71"/>
      <c r="I49" s="84" t="s">
        <v>81</v>
      </c>
      <c r="J49" s="85">
        <f>+J47/J48</f>
        <v>0.23905806635910565</v>
      </c>
      <c r="K49" s="84" t="s">
        <v>81</v>
      </c>
      <c r="L49" s="85">
        <f>+L47/L48</f>
        <v>0.14388832926748388</v>
      </c>
      <c r="M49" s="74"/>
    </row>
    <row r="50" spans="2:13" ht="15.75" x14ac:dyDescent="0.25">
      <c r="F50" s="86"/>
      <c r="G50" s="87"/>
      <c r="H50" s="71"/>
      <c r="I50" s="88"/>
      <c r="J50" s="80"/>
      <c r="K50" s="71"/>
      <c r="L50" s="71"/>
      <c r="M50" s="74"/>
    </row>
    <row r="51" spans="2:13" ht="15" customHeight="1" x14ac:dyDescent="0.25">
      <c r="B51" s="158" t="s">
        <v>82</v>
      </c>
      <c r="C51" s="75" t="s">
        <v>75</v>
      </c>
      <c r="D51" s="76">
        <f>+AVERAGE(D31:D39)</f>
        <v>40518940660.548882</v>
      </c>
      <c r="E51" s="75" t="s">
        <v>75</v>
      </c>
      <c r="F51" s="76">
        <f>+AVERAGE(F31:F39)</f>
        <v>37634311570.444443</v>
      </c>
      <c r="G51" s="50">
        <v>0.85</v>
      </c>
      <c r="H51" s="77">
        <f>+H49-H50</f>
        <v>0</v>
      </c>
      <c r="I51" s="75" t="s">
        <v>75</v>
      </c>
      <c r="J51" s="76">
        <f>+AVERAGE(J36:J48)</f>
        <v>18216493622.132626</v>
      </c>
      <c r="K51" s="74"/>
      <c r="L51" s="74"/>
      <c r="M51" s="74"/>
    </row>
    <row r="52" spans="2:13" ht="94.5" x14ac:dyDescent="0.25">
      <c r="B52" s="159"/>
      <c r="C52" s="78" t="s">
        <v>83</v>
      </c>
      <c r="D52" s="79">
        <v>39555378361.169991</v>
      </c>
      <c r="E52" s="78" t="s">
        <v>77</v>
      </c>
      <c r="F52" s="79">
        <f>+F42</f>
        <v>40798122684.986664</v>
      </c>
      <c r="G52" s="80" t="e">
        <f>+G49-G51</f>
        <v>#VALUE!</v>
      </c>
      <c r="H52" s="71"/>
      <c r="I52" s="81" t="s">
        <v>78</v>
      </c>
      <c r="J52" s="79">
        <f>+J42</f>
        <v>8593239245.1533337</v>
      </c>
      <c r="K52" s="82" t="s">
        <v>1202</v>
      </c>
      <c r="L52" s="79">
        <f>6037139416.86-'POLIZAS EMITIDAS NOV-DIC'!I566</f>
        <v>5953281614.4433327</v>
      </c>
      <c r="M52" s="74"/>
    </row>
    <row r="53" spans="2:13" ht="47.25" x14ac:dyDescent="0.25">
      <c r="B53" s="159"/>
      <c r="C53" s="161" t="s">
        <v>79</v>
      </c>
      <c r="D53" s="163">
        <f>+D52-D51</f>
        <v>-963562299.37889099</v>
      </c>
      <c r="E53" s="81" t="s">
        <v>80</v>
      </c>
      <c r="F53" s="83">
        <f>40575200934.17+[1]DICIEMBRE!$E$46</f>
        <v>41895375262.799995</v>
      </c>
      <c r="G53" s="80"/>
      <c r="H53" s="71"/>
      <c r="I53" s="81" t="s">
        <v>80</v>
      </c>
      <c r="J53" s="83">
        <f>40575200934.17+[1]DICIEMBRE!$E$46</f>
        <v>41895375262.799995</v>
      </c>
      <c r="K53" s="81" t="s">
        <v>80</v>
      </c>
      <c r="L53" s="83">
        <f>+J53</f>
        <v>41895375262.799995</v>
      </c>
      <c r="M53" s="74"/>
    </row>
    <row r="54" spans="2:13" ht="15.75" x14ac:dyDescent="0.25">
      <c r="B54" s="160"/>
      <c r="C54" s="162"/>
      <c r="D54" s="164"/>
      <c r="E54" s="84" t="s">
        <v>81</v>
      </c>
      <c r="F54" s="89">
        <f>+F52/F53</f>
        <v>0.97380969687153962</v>
      </c>
      <c r="G54" s="56" t="s">
        <v>53</v>
      </c>
      <c r="H54" s="71"/>
      <c r="I54" s="84" t="s">
        <v>81</v>
      </c>
      <c r="J54" s="85">
        <f>+J52/J53</f>
        <v>0.20511188147259529</v>
      </c>
      <c r="K54" s="84" t="s">
        <v>81</v>
      </c>
      <c r="L54" s="85">
        <f>+L52/L53</f>
        <v>0.14209877765981985</v>
      </c>
      <c r="M54" s="74"/>
    </row>
    <row r="55" spans="2:13" ht="15.75" x14ac:dyDescent="0.25">
      <c r="F55" s="86"/>
      <c r="G55" s="87"/>
      <c r="H55" s="71"/>
      <c r="I55" s="88"/>
      <c r="J55" s="80"/>
      <c r="K55" s="71"/>
      <c r="L55" s="71"/>
      <c r="M55" s="74"/>
    </row>
    <row r="56" spans="2:13" ht="15.75" x14ac:dyDescent="0.25">
      <c r="F56" s="86"/>
      <c r="G56" s="87"/>
      <c r="H56" s="71"/>
      <c r="I56" s="88"/>
      <c r="J56" s="80"/>
      <c r="K56" s="71"/>
      <c r="L56" s="71"/>
      <c r="M56" s="74"/>
    </row>
    <row r="57" spans="2:13" ht="15.75" x14ac:dyDescent="0.25">
      <c r="F57" s="86"/>
      <c r="G57" s="87"/>
      <c r="H57" s="71"/>
      <c r="I57" s="88"/>
      <c r="J57" s="80"/>
      <c r="K57" s="71"/>
      <c r="L57" s="71"/>
      <c r="M57" s="74"/>
    </row>
    <row r="58" spans="2:13" ht="15.75" x14ac:dyDescent="0.25">
      <c r="F58" s="86"/>
      <c r="G58" s="87"/>
      <c r="H58" s="71"/>
      <c r="I58" s="88"/>
      <c r="J58" s="80"/>
      <c r="K58" s="71"/>
      <c r="L58" s="71"/>
      <c r="M58" s="74"/>
    </row>
    <row r="59" spans="2:13" x14ac:dyDescent="0.25">
      <c r="E59" s="90"/>
      <c r="G59" s="90"/>
      <c r="I59" s="71"/>
      <c r="M59" s="74"/>
    </row>
    <row r="60" spans="2:13" ht="15.75" x14ac:dyDescent="0.25">
      <c r="C60" s="55" t="s">
        <v>84</v>
      </c>
      <c r="E60" s="54"/>
      <c r="G60" s="55" t="s">
        <v>85</v>
      </c>
      <c r="I60" s="71"/>
      <c r="M60" s="74"/>
    </row>
    <row r="61" spans="2:13" ht="15.75" x14ac:dyDescent="0.25">
      <c r="C61" s="55"/>
      <c r="G61" s="55"/>
      <c r="I61" s="71"/>
      <c r="M61" s="74"/>
    </row>
    <row r="62" spans="2:13" ht="15.75" x14ac:dyDescent="0.25">
      <c r="C62" s="55"/>
      <c r="G62" s="55"/>
      <c r="I62" s="71"/>
      <c r="M62" s="74"/>
    </row>
    <row r="63" spans="2:13" ht="15.75" x14ac:dyDescent="0.25">
      <c r="C63" s="91" t="s">
        <v>86</v>
      </c>
      <c r="D63" s="92" t="s">
        <v>87</v>
      </c>
      <c r="G63" s="55"/>
      <c r="I63" s="71"/>
      <c r="M63" s="74"/>
    </row>
    <row r="64" spans="2:13" ht="15.75" x14ac:dyDescent="0.25">
      <c r="C64" s="55"/>
      <c r="E64" s="54"/>
      <c r="G64" s="55"/>
      <c r="M64" s="74"/>
    </row>
    <row r="65" spans="2:13" ht="15.75" x14ac:dyDescent="0.25">
      <c r="C65" s="61" t="s">
        <v>58</v>
      </c>
      <c r="D65" s="62" t="s">
        <v>59</v>
      </c>
      <c r="E65" s="93"/>
      <c r="G65" s="61" t="s">
        <v>58</v>
      </c>
      <c r="H65" s="62" t="s">
        <v>59</v>
      </c>
      <c r="M65" s="74"/>
    </row>
    <row r="66" spans="2:13" x14ac:dyDescent="0.25">
      <c r="C66" s="73" t="s">
        <v>88</v>
      </c>
      <c r="D66" s="64">
        <v>25925741736</v>
      </c>
      <c r="E66" s="64"/>
      <c r="G66" s="73" t="s">
        <v>88</v>
      </c>
      <c r="H66" s="4">
        <v>43368710142.209999</v>
      </c>
      <c r="M66" s="74"/>
    </row>
    <row r="67" spans="2:13" x14ac:dyDescent="0.25">
      <c r="C67" s="73" t="s">
        <v>89</v>
      </c>
      <c r="D67" s="64">
        <v>40136515292</v>
      </c>
      <c r="E67" s="64"/>
      <c r="G67" s="73" t="s">
        <v>89</v>
      </c>
      <c r="H67" s="4">
        <v>42764783112.040001</v>
      </c>
      <c r="M67" s="74"/>
    </row>
    <row r="68" spans="2:13" x14ac:dyDescent="0.25">
      <c r="C68" s="73" t="s">
        <v>90</v>
      </c>
      <c r="D68" s="64">
        <v>34179149582</v>
      </c>
      <c r="E68" s="64"/>
      <c r="G68" s="73" t="s">
        <v>90</v>
      </c>
      <c r="H68" s="4">
        <v>42419272093.12999</v>
      </c>
      <c r="M68" s="74"/>
    </row>
    <row r="69" spans="2:13" x14ac:dyDescent="0.25">
      <c r="C69" s="94" t="s">
        <v>91</v>
      </c>
      <c r="D69" s="64">
        <v>37721652247</v>
      </c>
      <c r="E69" s="64"/>
      <c r="G69" s="94" t="s">
        <v>91</v>
      </c>
      <c r="H69" s="4">
        <v>40706558929.930008</v>
      </c>
    </row>
    <row r="70" spans="2:13" x14ac:dyDescent="0.25">
      <c r="C70" s="73" t="s">
        <v>92</v>
      </c>
      <c r="D70" s="64">
        <v>37812361126</v>
      </c>
      <c r="E70" s="64"/>
      <c r="G70" s="73" t="s">
        <v>92</v>
      </c>
      <c r="H70" s="4">
        <v>51344915449.550003</v>
      </c>
    </row>
    <row r="71" spans="2:13" x14ac:dyDescent="0.25">
      <c r="C71" s="73" t="s">
        <v>93</v>
      </c>
      <c r="D71" s="64">
        <v>39232038534</v>
      </c>
      <c r="E71" s="64"/>
      <c r="G71" s="73" t="s">
        <v>93</v>
      </c>
      <c r="H71" s="4">
        <v>51197779811.480003</v>
      </c>
    </row>
    <row r="72" spans="2:13" x14ac:dyDescent="0.25">
      <c r="C72" s="73" t="s">
        <v>94</v>
      </c>
      <c r="D72" s="64">
        <v>32504764635</v>
      </c>
      <c r="E72" s="64"/>
      <c r="G72" s="73" t="s">
        <v>94</v>
      </c>
      <c r="H72" s="4">
        <v>22166433779.159981</v>
      </c>
    </row>
    <row r="73" spans="2:13" x14ac:dyDescent="0.25">
      <c r="C73" s="73" t="s">
        <v>95</v>
      </c>
      <c r="D73" s="64">
        <v>34868031089.800003</v>
      </c>
      <c r="E73" s="64"/>
      <c r="G73" s="73" t="s">
        <v>95</v>
      </c>
      <c r="H73" s="4">
        <v>41208584898.279984</v>
      </c>
    </row>
    <row r="74" spans="2:13" ht="15.75" thickBot="1" x14ac:dyDescent="0.3">
      <c r="C74" s="73" t="s">
        <v>96</v>
      </c>
      <c r="D74" s="67">
        <v>33927649892.709999</v>
      </c>
      <c r="E74" s="64"/>
      <c r="G74" s="73" t="s">
        <v>96</v>
      </c>
      <c r="H74" s="95">
        <v>47311321797.159988</v>
      </c>
    </row>
    <row r="75" spans="2:13" ht="15.75" thickTop="1" x14ac:dyDescent="0.25">
      <c r="D75" s="96">
        <f>SUM(D66:D74)</f>
        <v>316307904134.51001</v>
      </c>
      <c r="E75" s="64"/>
      <c r="G75" s="62" t="s">
        <v>97</v>
      </c>
      <c r="H75" s="96">
        <f>SUM(H66:H74)</f>
        <v>382488360012.93994</v>
      </c>
      <c r="I75" s="65"/>
    </row>
    <row r="76" spans="2:13" x14ac:dyDescent="0.25">
      <c r="E76" s="64"/>
    </row>
    <row r="77" spans="2:13" x14ac:dyDescent="0.25">
      <c r="E77" s="64"/>
    </row>
    <row r="78" spans="2:13" ht="15.75" x14ac:dyDescent="0.25">
      <c r="B78" s="158" t="s">
        <v>74</v>
      </c>
      <c r="C78" s="75" t="s">
        <v>75</v>
      </c>
      <c r="D78" s="76">
        <f>+AVERAGE(D66:D74)</f>
        <v>35145322681.612221</v>
      </c>
    </row>
    <row r="79" spans="2:13" ht="15.75" x14ac:dyDescent="0.25">
      <c r="B79" s="159"/>
      <c r="C79" s="97">
        <v>45597</v>
      </c>
      <c r="D79" s="79">
        <v>48858896051.720001</v>
      </c>
    </row>
    <row r="80" spans="2:13" ht="15" customHeight="1" x14ac:dyDescent="0.25">
      <c r="B80" s="159"/>
      <c r="C80" s="161" t="s">
        <v>79</v>
      </c>
      <c r="D80" s="163">
        <f>+D79-D78</f>
        <v>13713573370.10778</v>
      </c>
    </row>
    <row r="81" spans="2:4" ht="15" customHeight="1" x14ac:dyDescent="0.25">
      <c r="B81" s="160"/>
      <c r="C81" s="162"/>
      <c r="D81" s="164"/>
    </row>
    <row r="83" spans="2:4" ht="15.75" x14ac:dyDescent="0.25">
      <c r="B83" s="158" t="s">
        <v>82</v>
      </c>
      <c r="C83" s="75" t="s">
        <v>75</v>
      </c>
      <c r="D83" s="76">
        <f>+AVERAGE(D66:D74)</f>
        <v>35145322681.612221</v>
      </c>
    </row>
    <row r="84" spans="2:4" ht="15.75" x14ac:dyDescent="0.25">
      <c r="B84" s="159"/>
      <c r="C84" s="97">
        <v>45627</v>
      </c>
      <c r="D84" s="79">
        <v>44849512377.68</v>
      </c>
    </row>
    <row r="85" spans="2:4" x14ac:dyDescent="0.25">
      <c r="B85" s="159"/>
      <c r="C85" s="161" t="s">
        <v>79</v>
      </c>
      <c r="D85" s="163">
        <f>+D84-D83</f>
        <v>9704189696.0677795</v>
      </c>
    </row>
    <row r="86" spans="2:4" x14ac:dyDescent="0.25">
      <c r="B86" s="160"/>
      <c r="C86" s="162"/>
      <c r="D86" s="164"/>
    </row>
  </sheetData>
  <mergeCells count="29">
    <mergeCell ref="J12:Q12"/>
    <mergeCell ref="R12:AO12"/>
    <mergeCell ref="AD13:AG13"/>
    <mergeCell ref="AH13:AK13"/>
    <mergeCell ref="AL13:AO13"/>
    <mergeCell ref="N13:Q13"/>
    <mergeCell ref="R13:U13"/>
    <mergeCell ref="V13:Y13"/>
    <mergeCell ref="Z13:AC13"/>
    <mergeCell ref="B46:B49"/>
    <mergeCell ref="C48:C49"/>
    <mergeCell ref="D48:D49"/>
    <mergeCell ref="H13:H14"/>
    <mergeCell ref="J13:M13"/>
    <mergeCell ref="B13:B14"/>
    <mergeCell ref="C13:C14"/>
    <mergeCell ref="D13:D14"/>
    <mergeCell ref="E13:E14"/>
    <mergeCell ref="F13:F14"/>
    <mergeCell ref="G13:G14"/>
    <mergeCell ref="B83:B86"/>
    <mergeCell ref="C85:C86"/>
    <mergeCell ref="D85:D86"/>
    <mergeCell ref="B51:B54"/>
    <mergeCell ref="C53:C54"/>
    <mergeCell ref="D53:D54"/>
    <mergeCell ref="B78:B81"/>
    <mergeCell ref="C80:C81"/>
    <mergeCell ref="D80:D81"/>
  </mergeCells>
  <conditionalFormatting sqref="C63:D63">
    <cfRule type="expression" dxfId="8" priority="1">
      <formula>#REF!="A9"</formula>
    </cfRule>
    <cfRule type="expression" dxfId="7" priority="2">
      <formula>#REF!="A8"</formula>
    </cfRule>
    <cfRule type="expression" dxfId="6" priority="3">
      <formula>#REF!="A7"</formula>
    </cfRule>
    <cfRule type="expression" dxfId="5" priority="4">
      <formula>#REF!="A6"</formula>
    </cfRule>
    <cfRule type="expression" dxfId="4" priority="5">
      <formula>#REF!="A5"</formula>
    </cfRule>
    <cfRule type="expression" dxfId="3" priority="6">
      <formula>#REF!="A4"</formula>
    </cfRule>
    <cfRule type="expression" dxfId="2" priority="7">
      <formula>#REF!="A3"</formula>
    </cfRule>
    <cfRule type="expression" dxfId="1" priority="8">
      <formula>#REF!="A2"</formula>
    </cfRule>
    <cfRule type="expression" dxfId="0" priority="9">
      <formula>#REF!="A1"</formula>
    </cfRule>
  </conditionalFormatting>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4907F-E8CD-4826-B90C-0FA2C1C2A354}">
  <dimension ref="A1:G50"/>
  <sheetViews>
    <sheetView workbookViewId="0">
      <selection activeCell="B13" sqref="B13"/>
    </sheetView>
  </sheetViews>
  <sheetFormatPr baseColWidth="10" defaultRowHeight="15" x14ac:dyDescent="0.25"/>
  <cols>
    <col min="2" max="2" width="114.5703125" bestFit="1" customWidth="1"/>
    <col min="3" max="3" width="14.140625" bestFit="1" customWidth="1"/>
    <col min="5" max="5" width="14.140625" bestFit="1" customWidth="1"/>
    <col min="7" max="7" width="16.85546875" bestFit="1" customWidth="1"/>
  </cols>
  <sheetData>
    <row r="1" spans="1:7" ht="27" customHeight="1" thickBot="1" x14ac:dyDescent="0.45">
      <c r="A1" s="190" t="s">
        <v>98</v>
      </c>
      <c r="B1" s="191"/>
      <c r="C1" s="191"/>
      <c r="D1" s="191"/>
      <c r="E1" s="192"/>
    </row>
    <row r="2" spans="1:7" ht="30.75" thickBot="1" x14ac:dyDescent="0.3">
      <c r="A2" s="98" t="s">
        <v>99</v>
      </c>
      <c r="B2" s="99" t="s">
        <v>100</v>
      </c>
      <c r="C2" s="100" t="s">
        <v>101</v>
      </c>
      <c r="D2" s="100" t="s">
        <v>102</v>
      </c>
      <c r="E2" s="100" t="s">
        <v>103</v>
      </c>
    </row>
    <row r="3" spans="1:7" x14ac:dyDescent="0.25">
      <c r="A3" s="101" t="s">
        <v>104</v>
      </c>
      <c r="B3" s="102" t="s">
        <v>105</v>
      </c>
      <c r="C3" s="103">
        <v>16200</v>
      </c>
      <c r="D3" s="103">
        <v>64.040000000000006</v>
      </c>
      <c r="E3" s="104">
        <v>1037448.0000000001</v>
      </c>
      <c r="G3" s="54"/>
    </row>
    <row r="4" spans="1:7" x14ac:dyDescent="0.25">
      <c r="A4" s="105" t="s">
        <v>106</v>
      </c>
      <c r="B4" s="106" t="s">
        <v>107</v>
      </c>
      <c r="C4" s="107">
        <v>500</v>
      </c>
      <c r="D4" s="107">
        <v>576.55999999999995</v>
      </c>
      <c r="E4" s="108">
        <v>288280</v>
      </c>
      <c r="G4" s="54"/>
    </row>
    <row r="5" spans="1:7" x14ac:dyDescent="0.25">
      <c r="A5" s="105" t="s">
        <v>108</v>
      </c>
      <c r="B5" s="106" t="s">
        <v>109</v>
      </c>
      <c r="C5" s="107">
        <v>200</v>
      </c>
      <c r="D5" s="107">
        <v>3691.74</v>
      </c>
      <c r="E5" s="108">
        <v>738348</v>
      </c>
      <c r="G5" s="54"/>
    </row>
    <row r="6" spans="1:7" x14ac:dyDescent="0.25">
      <c r="A6" s="105" t="s">
        <v>110</v>
      </c>
      <c r="B6" s="106" t="s">
        <v>111</v>
      </c>
      <c r="C6" s="107">
        <v>1350</v>
      </c>
      <c r="D6" s="107">
        <v>305.82</v>
      </c>
      <c r="E6" s="108">
        <v>412857</v>
      </c>
      <c r="G6" s="54"/>
    </row>
    <row r="7" spans="1:7" x14ac:dyDescent="0.25">
      <c r="A7" s="105" t="s">
        <v>112</v>
      </c>
      <c r="B7" s="106" t="s">
        <v>113</v>
      </c>
      <c r="C7" s="107">
        <v>7000</v>
      </c>
      <c r="D7" s="107">
        <v>45043.73</v>
      </c>
      <c r="E7" s="108">
        <v>315306110</v>
      </c>
      <c r="G7" s="54"/>
    </row>
    <row r="8" spans="1:7" x14ac:dyDescent="0.25">
      <c r="A8" s="105" t="s">
        <v>114</v>
      </c>
      <c r="B8" s="106" t="s">
        <v>115</v>
      </c>
      <c r="C8" s="107">
        <v>21000</v>
      </c>
      <c r="D8" s="107">
        <v>505.55</v>
      </c>
      <c r="E8" s="108">
        <v>5647080</v>
      </c>
      <c r="G8" s="54"/>
    </row>
    <row r="9" spans="1:7" x14ac:dyDescent="0.25">
      <c r="A9" s="105" t="s">
        <v>116</v>
      </c>
      <c r="B9" s="106" t="s">
        <v>117</v>
      </c>
      <c r="C9" s="107">
        <v>24000</v>
      </c>
      <c r="D9" s="107">
        <v>390.22</v>
      </c>
      <c r="E9" s="108">
        <v>4705560</v>
      </c>
      <c r="G9" s="54"/>
    </row>
    <row r="10" spans="1:7" x14ac:dyDescent="0.25">
      <c r="A10" s="105" t="s">
        <v>118</v>
      </c>
      <c r="B10" s="106" t="s">
        <v>119</v>
      </c>
      <c r="C10" s="107">
        <v>21000</v>
      </c>
      <c r="D10" s="107">
        <v>195.04</v>
      </c>
      <c r="E10" s="108">
        <v>4095840</v>
      </c>
      <c r="G10" s="54"/>
    </row>
    <row r="11" spans="1:7" x14ac:dyDescent="0.25">
      <c r="A11" s="105" t="s">
        <v>120</v>
      </c>
      <c r="B11" s="106" t="s">
        <v>121</v>
      </c>
      <c r="C11" s="107">
        <v>1000</v>
      </c>
      <c r="D11" s="107">
        <v>292.95</v>
      </c>
      <c r="E11" s="108">
        <v>292950</v>
      </c>
      <c r="F11" s="54"/>
      <c r="G11" s="54"/>
    </row>
    <row r="12" spans="1:7" x14ac:dyDescent="0.25">
      <c r="A12" s="109" t="s">
        <v>122</v>
      </c>
      <c r="B12" s="110" t="s">
        <v>123</v>
      </c>
      <c r="C12" s="111">
        <v>840</v>
      </c>
      <c r="D12" s="111">
        <v>397.77</v>
      </c>
      <c r="E12" s="112">
        <v>334126.8</v>
      </c>
      <c r="G12" s="54"/>
    </row>
    <row r="13" spans="1:7" x14ac:dyDescent="0.25">
      <c r="A13" s="109" t="s">
        <v>122</v>
      </c>
      <c r="B13" s="110" t="s">
        <v>123</v>
      </c>
      <c r="C13" s="111">
        <v>700</v>
      </c>
      <c r="D13" s="111">
        <v>126.62</v>
      </c>
      <c r="E13" s="112">
        <v>88634</v>
      </c>
      <c r="G13" s="54"/>
    </row>
    <row r="14" spans="1:7" x14ac:dyDescent="0.25">
      <c r="A14" s="109" t="s">
        <v>124</v>
      </c>
      <c r="B14" s="110" t="s">
        <v>125</v>
      </c>
      <c r="C14" s="111">
        <v>2884</v>
      </c>
      <c r="D14" s="111">
        <v>218.69</v>
      </c>
      <c r="E14" s="112">
        <v>630701.96</v>
      </c>
      <c r="G14" s="54"/>
    </row>
    <row r="15" spans="1:7" x14ac:dyDescent="0.25">
      <c r="A15" s="109" t="s">
        <v>126</v>
      </c>
      <c r="B15" s="110" t="s">
        <v>127</v>
      </c>
      <c r="C15" s="111">
        <v>8736</v>
      </c>
      <c r="D15" s="111">
        <v>193.72</v>
      </c>
      <c r="E15" s="112">
        <v>1692337.92</v>
      </c>
      <c r="G15" s="54"/>
    </row>
    <row r="16" spans="1:7" x14ac:dyDescent="0.25">
      <c r="A16" s="109" t="s">
        <v>126</v>
      </c>
      <c r="B16" s="110" t="s">
        <v>127</v>
      </c>
      <c r="C16" s="111">
        <v>3864</v>
      </c>
      <c r="D16" s="111">
        <v>193.72</v>
      </c>
      <c r="E16" s="112">
        <v>748534.08</v>
      </c>
      <c r="G16" s="54"/>
    </row>
    <row r="17" spans="1:7" x14ac:dyDescent="0.25">
      <c r="A17" s="109" t="s">
        <v>128</v>
      </c>
      <c r="B17" s="110" t="s">
        <v>129</v>
      </c>
      <c r="C17" s="111">
        <v>20</v>
      </c>
      <c r="D17" s="111">
        <v>707.14</v>
      </c>
      <c r="E17" s="112">
        <v>14142.8</v>
      </c>
      <c r="G17" s="54"/>
    </row>
    <row r="18" spans="1:7" x14ac:dyDescent="0.25">
      <c r="A18" s="109" t="s">
        <v>128</v>
      </c>
      <c r="B18" s="110" t="s">
        <v>129</v>
      </c>
      <c r="C18" s="111">
        <v>40</v>
      </c>
      <c r="D18" s="111">
        <v>707.14</v>
      </c>
      <c r="E18" s="112">
        <v>28285.599999999999</v>
      </c>
      <c r="F18" s="54"/>
      <c r="G18" s="54"/>
    </row>
    <row r="19" spans="1:7" x14ac:dyDescent="0.25">
      <c r="A19" s="109" t="s">
        <v>130</v>
      </c>
      <c r="B19" s="110" t="s">
        <v>131</v>
      </c>
      <c r="C19" s="111">
        <v>3860</v>
      </c>
      <c r="D19" s="111">
        <v>253.3</v>
      </c>
      <c r="E19" s="112">
        <v>488869</v>
      </c>
      <c r="G19" s="54"/>
    </row>
    <row r="20" spans="1:7" x14ac:dyDescent="0.25">
      <c r="A20" s="109" t="s">
        <v>132</v>
      </c>
      <c r="B20" s="110" t="s">
        <v>133</v>
      </c>
      <c r="C20" s="111">
        <v>90</v>
      </c>
      <c r="D20" s="111">
        <v>3047</v>
      </c>
      <c r="E20" s="112">
        <v>274230</v>
      </c>
      <c r="G20" s="54"/>
    </row>
    <row r="21" spans="1:7" x14ac:dyDescent="0.25">
      <c r="A21" s="109" t="s">
        <v>132</v>
      </c>
      <c r="B21" s="110" t="s">
        <v>133</v>
      </c>
      <c r="C21" s="111">
        <v>90</v>
      </c>
      <c r="D21" s="111">
        <v>3275.11</v>
      </c>
      <c r="E21" s="112">
        <v>294759.90000000002</v>
      </c>
      <c r="G21" s="54"/>
    </row>
    <row r="22" spans="1:7" x14ac:dyDescent="0.25">
      <c r="A22" s="105" t="s">
        <v>134</v>
      </c>
      <c r="B22" s="106" t="s">
        <v>135</v>
      </c>
      <c r="C22" s="107">
        <v>5000</v>
      </c>
      <c r="D22" s="107">
        <v>826.67</v>
      </c>
      <c r="E22" s="108">
        <v>4133350</v>
      </c>
      <c r="G22" s="54"/>
    </row>
    <row r="23" spans="1:7" x14ac:dyDescent="0.25">
      <c r="A23" s="105" t="s">
        <v>136</v>
      </c>
      <c r="B23" s="106" t="s">
        <v>137</v>
      </c>
      <c r="C23" s="107">
        <v>11200</v>
      </c>
      <c r="D23" s="107">
        <v>8275.7800000000007</v>
      </c>
      <c r="E23" s="108">
        <v>92688736</v>
      </c>
      <c r="G23" s="54"/>
    </row>
    <row r="24" spans="1:7" x14ac:dyDescent="0.25">
      <c r="A24" s="105" t="s">
        <v>138</v>
      </c>
      <c r="B24" s="106" t="s">
        <v>139</v>
      </c>
      <c r="C24" s="107">
        <v>7500</v>
      </c>
      <c r="D24" s="107">
        <v>11053.7291</v>
      </c>
      <c r="E24" s="108">
        <v>41447215.950000003</v>
      </c>
      <c r="G24" s="54"/>
    </row>
    <row r="25" spans="1:7" x14ac:dyDescent="0.25">
      <c r="A25" s="105" t="s">
        <v>140</v>
      </c>
      <c r="B25" s="106" t="s">
        <v>141</v>
      </c>
      <c r="C25" s="107">
        <v>2500</v>
      </c>
      <c r="D25" s="107">
        <v>895.91</v>
      </c>
      <c r="E25" s="108">
        <v>2239775</v>
      </c>
      <c r="G25" s="54"/>
    </row>
    <row r="26" spans="1:7" x14ac:dyDescent="0.25">
      <c r="A26" s="105" t="s">
        <v>142</v>
      </c>
      <c r="B26" s="106" t="s">
        <v>143</v>
      </c>
      <c r="C26" s="107">
        <v>1000</v>
      </c>
      <c r="D26" s="107">
        <v>2742.06</v>
      </c>
      <c r="E26" s="108">
        <v>2742060</v>
      </c>
      <c r="G26" s="54"/>
    </row>
    <row r="27" spans="1:7" x14ac:dyDescent="0.25">
      <c r="A27" s="105" t="s">
        <v>144</v>
      </c>
      <c r="B27" s="106" t="s">
        <v>145</v>
      </c>
      <c r="C27" s="107">
        <v>4500</v>
      </c>
      <c r="D27" s="107">
        <v>23430.99</v>
      </c>
      <c r="E27" s="108">
        <v>105439455</v>
      </c>
      <c r="G27" s="54"/>
    </row>
    <row r="28" spans="1:7" x14ac:dyDescent="0.25">
      <c r="A28" s="105" t="s">
        <v>146</v>
      </c>
      <c r="B28" s="106" t="s">
        <v>147</v>
      </c>
      <c r="C28" s="107">
        <v>10000</v>
      </c>
      <c r="D28" s="107">
        <v>5764.78</v>
      </c>
      <c r="E28" s="108">
        <v>57647800</v>
      </c>
      <c r="G28" s="54"/>
    </row>
    <row r="29" spans="1:7" x14ac:dyDescent="0.25">
      <c r="A29" s="105" t="s">
        <v>148</v>
      </c>
      <c r="B29" s="106" t="s">
        <v>149</v>
      </c>
      <c r="C29" s="107">
        <v>1440</v>
      </c>
      <c r="D29" s="107">
        <v>34319.31</v>
      </c>
      <c r="E29" s="108">
        <v>49419806.399999999</v>
      </c>
      <c r="G29" s="54"/>
    </row>
    <row r="30" spans="1:7" x14ac:dyDescent="0.25">
      <c r="A30" s="105" t="s">
        <v>148</v>
      </c>
      <c r="B30" s="106" t="s">
        <v>149</v>
      </c>
      <c r="C30" s="107">
        <v>1440</v>
      </c>
      <c r="D30" s="107">
        <v>34319.31</v>
      </c>
      <c r="E30" s="108">
        <v>49419806.399999999</v>
      </c>
      <c r="G30" s="54"/>
    </row>
    <row r="31" spans="1:7" x14ac:dyDescent="0.25">
      <c r="A31" s="105" t="s">
        <v>150</v>
      </c>
      <c r="B31" s="106" t="s">
        <v>151</v>
      </c>
      <c r="C31" s="107">
        <v>2000</v>
      </c>
      <c r="D31" s="107">
        <v>85440.46</v>
      </c>
      <c r="E31" s="108">
        <v>170880920</v>
      </c>
      <c r="G31" s="54"/>
    </row>
    <row r="32" spans="1:7" x14ac:dyDescent="0.25">
      <c r="A32" s="105" t="s">
        <v>152</v>
      </c>
      <c r="B32" s="106" t="s">
        <v>153</v>
      </c>
      <c r="C32" s="107">
        <v>6000</v>
      </c>
      <c r="D32" s="107">
        <v>601.94000000000005</v>
      </c>
      <c r="E32" s="108">
        <v>3611640.0000000005</v>
      </c>
      <c r="G32" s="54"/>
    </row>
    <row r="33" spans="1:7" x14ac:dyDescent="0.25">
      <c r="A33" s="105" t="s">
        <v>154</v>
      </c>
      <c r="B33" s="106" t="s">
        <v>155</v>
      </c>
      <c r="C33" s="107">
        <v>960</v>
      </c>
      <c r="D33" s="107">
        <v>45819.1</v>
      </c>
      <c r="E33" s="108">
        <v>43986336</v>
      </c>
      <c r="G33" s="54"/>
    </row>
    <row r="34" spans="1:7" x14ac:dyDescent="0.25">
      <c r="A34" s="105" t="s">
        <v>154</v>
      </c>
      <c r="B34" s="106" t="s">
        <v>155</v>
      </c>
      <c r="C34" s="107">
        <v>500</v>
      </c>
      <c r="D34" s="107">
        <v>45819.1</v>
      </c>
      <c r="E34" s="108">
        <v>22909550</v>
      </c>
      <c r="G34" s="54"/>
    </row>
    <row r="35" spans="1:7" x14ac:dyDescent="0.25">
      <c r="A35" s="105" t="s">
        <v>156</v>
      </c>
      <c r="B35" s="106" t="s">
        <v>157</v>
      </c>
      <c r="C35" s="107">
        <v>4500</v>
      </c>
      <c r="D35" s="107">
        <v>43917.258999999998</v>
      </c>
      <c r="E35" s="108">
        <v>197627665.5</v>
      </c>
      <c r="F35" s="54"/>
      <c r="G35" s="54"/>
    </row>
    <row r="36" spans="1:7" x14ac:dyDescent="0.25">
      <c r="A36" s="105" t="s">
        <v>158</v>
      </c>
      <c r="B36" s="106" t="s">
        <v>159</v>
      </c>
      <c r="C36" s="107">
        <v>100</v>
      </c>
      <c r="D36" s="107">
        <v>153967.81</v>
      </c>
      <c r="E36" s="108">
        <v>15396781</v>
      </c>
      <c r="G36" s="54"/>
    </row>
    <row r="37" spans="1:7" x14ac:dyDescent="0.25">
      <c r="A37" s="109" t="s">
        <v>160</v>
      </c>
      <c r="B37" s="110" t="s">
        <v>161</v>
      </c>
      <c r="C37" s="111">
        <v>2352</v>
      </c>
      <c r="D37" s="111">
        <v>447.53</v>
      </c>
      <c r="E37" s="112">
        <v>1052590.5599999998</v>
      </c>
      <c r="G37" s="54"/>
    </row>
    <row r="38" spans="1:7" x14ac:dyDescent="0.25">
      <c r="A38" s="109" t="s">
        <v>162</v>
      </c>
      <c r="B38" s="110" t="s">
        <v>163</v>
      </c>
      <c r="C38" s="111">
        <v>2352</v>
      </c>
      <c r="D38" s="111">
        <v>245.02</v>
      </c>
      <c r="E38" s="112">
        <v>576287.04</v>
      </c>
      <c r="F38" s="54"/>
    </row>
    <row r="39" spans="1:7" x14ac:dyDescent="0.25">
      <c r="A39" s="109" t="s">
        <v>164</v>
      </c>
      <c r="B39" s="110" t="s">
        <v>165</v>
      </c>
      <c r="C39" s="111">
        <v>240</v>
      </c>
      <c r="D39" s="111">
        <v>228.1</v>
      </c>
      <c r="E39" s="112">
        <v>54744</v>
      </c>
    </row>
    <row r="40" spans="1:7" x14ac:dyDescent="0.25">
      <c r="A40" s="109" t="s">
        <v>164</v>
      </c>
      <c r="B40" s="110" t="s">
        <v>165</v>
      </c>
      <c r="C40" s="111">
        <v>130</v>
      </c>
      <c r="D40" s="111">
        <v>228.1</v>
      </c>
      <c r="E40" s="112">
        <v>29653</v>
      </c>
    </row>
    <row r="41" spans="1:7" x14ac:dyDescent="0.25">
      <c r="A41" s="109" t="s">
        <v>166</v>
      </c>
      <c r="B41" s="110" t="s">
        <v>167</v>
      </c>
      <c r="C41" s="111">
        <v>180</v>
      </c>
      <c r="D41" s="111">
        <v>501.95</v>
      </c>
      <c r="E41" s="112">
        <v>90351</v>
      </c>
    </row>
    <row r="42" spans="1:7" x14ac:dyDescent="0.25">
      <c r="A42" s="105" t="s">
        <v>168</v>
      </c>
      <c r="B42" s="106" t="s">
        <v>169</v>
      </c>
      <c r="C42" s="107">
        <v>1500</v>
      </c>
      <c r="D42" s="107">
        <v>8982</v>
      </c>
      <c r="E42" s="108">
        <v>13473000</v>
      </c>
    </row>
    <row r="43" spans="1:7" x14ac:dyDescent="0.25">
      <c r="A43" s="105" t="s">
        <v>168</v>
      </c>
      <c r="B43" s="106" t="s">
        <v>169</v>
      </c>
      <c r="C43" s="107">
        <v>12000</v>
      </c>
      <c r="D43" s="107">
        <v>8982</v>
      </c>
      <c r="E43" s="108">
        <v>107784000</v>
      </c>
    </row>
    <row r="44" spans="1:7" x14ac:dyDescent="0.25">
      <c r="A44" s="109" t="s">
        <v>170</v>
      </c>
      <c r="B44" s="110" t="s">
        <v>171</v>
      </c>
      <c r="C44" s="111">
        <v>120</v>
      </c>
      <c r="D44" s="111">
        <v>109.76</v>
      </c>
      <c r="E44" s="112">
        <v>13171.2</v>
      </c>
    </row>
    <row r="45" spans="1:7" ht="15.75" thickBot="1" x14ac:dyDescent="0.3">
      <c r="A45" s="113" t="s">
        <v>172</v>
      </c>
      <c r="B45" s="114" t="s">
        <v>173</v>
      </c>
      <c r="C45" s="115">
        <v>2016</v>
      </c>
      <c r="D45" s="115">
        <v>193.72</v>
      </c>
      <c r="E45" s="116">
        <v>390539.52000000002</v>
      </c>
    </row>
    <row r="46" spans="1:7" ht="15.75" thickBot="1" x14ac:dyDescent="0.3">
      <c r="A46" s="193" t="s">
        <v>174</v>
      </c>
      <c r="B46" s="194"/>
      <c r="C46" s="117">
        <f>SUM(C3:C45)</f>
        <v>192904</v>
      </c>
      <c r="D46" s="117">
        <f t="shared" ref="D46:E46" si="0">SUM(D3:D45)</f>
        <v>577298.24809999997</v>
      </c>
      <c r="E46" s="117">
        <f t="shared" si="0"/>
        <v>1320174328.6299999</v>
      </c>
    </row>
    <row r="47" spans="1:7" x14ac:dyDescent="0.25">
      <c r="E47" s="54">
        <f>+E3+E4+E5+E6+E7+E8+E9+E10+E11+E22+E23+E24+E25+E26+E27+E28+E29+E30+E31+E32+E33+E34+E35+E36+E42+E43</f>
        <v>1313372370.25</v>
      </c>
      <c r="F47" s="54" t="s">
        <v>175</v>
      </c>
      <c r="G47" s="118">
        <f>+E47+[1]NOVIEMBRE!E42</f>
        <v>2002508668.45</v>
      </c>
    </row>
    <row r="48" spans="1:7" x14ac:dyDescent="0.25">
      <c r="E48" s="54">
        <f>+E12+E13+E14+E15+E16+E17+E18+E19+E20+E21+E37+E38+E39+E40+E41+E44+E45</f>
        <v>6801958.3800000008</v>
      </c>
      <c r="F48" t="s">
        <v>176</v>
      </c>
    </row>
    <row r="49" spans="3:7" x14ac:dyDescent="0.25">
      <c r="C49" s="54">
        <f>+E49+[1]NOVIEMBRE!E41</f>
        <v>2052948908.3100002</v>
      </c>
      <c r="E49" s="54">
        <f>+E47+E48</f>
        <v>1320174328.6300001</v>
      </c>
      <c r="G49" s="118">
        <f>+E49+[1]NOVIEMBRE!E44</f>
        <v>2052948908.3100002</v>
      </c>
    </row>
    <row r="50" spans="3:7" x14ac:dyDescent="0.25">
      <c r="E50" s="54">
        <f>+E46-E49</f>
        <v>0</v>
      </c>
    </row>
  </sheetData>
  <mergeCells count="2">
    <mergeCell ref="A1:E1"/>
    <mergeCell ref="A46:B4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6EE39-FB18-4A56-B7B3-E9A31C7C8257}">
  <dimension ref="A1:K567"/>
  <sheetViews>
    <sheetView topLeftCell="C1" workbookViewId="0">
      <selection activeCell="G571" sqref="G571"/>
    </sheetView>
  </sheetViews>
  <sheetFormatPr baseColWidth="10" defaultRowHeight="15" x14ac:dyDescent="0.25"/>
  <cols>
    <col min="1" max="1" width="28.85546875" customWidth="1"/>
    <col min="2" max="2" width="18.28515625" customWidth="1"/>
    <col min="3" max="3" width="55.85546875" style="137" customWidth="1"/>
    <col min="4" max="4" width="18.28515625" customWidth="1"/>
    <col min="5" max="5" width="15.140625" style="4" bestFit="1" customWidth="1"/>
    <col min="6" max="6" width="18.28515625" customWidth="1"/>
    <col min="7" max="7" width="20.85546875" style="4" bestFit="1" customWidth="1"/>
    <col min="8" max="8" width="19.85546875" style="4" bestFit="1" customWidth="1"/>
    <col min="9" max="9" width="18.7109375" style="4" bestFit="1" customWidth="1"/>
    <col min="10" max="10" width="17.140625" bestFit="1" customWidth="1"/>
  </cols>
  <sheetData>
    <row r="1" spans="1:11" x14ac:dyDescent="0.25">
      <c r="A1" s="195" t="s">
        <v>177</v>
      </c>
      <c r="B1" s="195"/>
      <c r="C1" s="195"/>
      <c r="D1" s="195"/>
      <c r="E1" s="195"/>
      <c r="F1" s="119"/>
      <c r="G1" s="119"/>
      <c r="H1" s="119"/>
      <c r="I1" s="119"/>
      <c r="J1" s="119"/>
      <c r="K1" s="119"/>
    </row>
    <row r="2" spans="1:11" x14ac:dyDescent="0.25">
      <c r="A2" s="195" t="s">
        <v>178</v>
      </c>
      <c r="B2" s="195"/>
      <c r="C2" s="195"/>
      <c r="D2" s="195"/>
      <c r="E2" s="195"/>
      <c r="F2" s="119"/>
      <c r="G2" s="119"/>
      <c r="H2" s="119"/>
      <c r="I2" s="119"/>
      <c r="J2" s="119"/>
      <c r="K2" s="119"/>
    </row>
    <row r="3" spans="1:11" x14ac:dyDescent="0.25">
      <c r="A3" s="195" t="s">
        <v>179</v>
      </c>
      <c r="B3" s="195"/>
      <c r="C3" s="195"/>
      <c r="D3" s="195"/>
      <c r="E3" s="195"/>
      <c r="F3" s="119"/>
      <c r="G3" s="119"/>
      <c r="H3" s="119"/>
      <c r="I3" s="119"/>
      <c r="J3" s="119"/>
      <c r="K3" s="119"/>
    </row>
    <row r="5" spans="1:11" x14ac:dyDescent="0.25">
      <c r="A5" s="120" t="s">
        <v>180</v>
      </c>
      <c r="B5" s="120" t="s">
        <v>181</v>
      </c>
      <c r="C5" s="121" t="s">
        <v>182</v>
      </c>
      <c r="D5" s="120" t="s">
        <v>1190</v>
      </c>
      <c r="E5" s="122" t="s">
        <v>1191</v>
      </c>
      <c r="F5" s="120" t="s">
        <v>1192</v>
      </c>
      <c r="G5" s="122" t="s">
        <v>1193</v>
      </c>
      <c r="H5" s="122" t="s">
        <v>1195</v>
      </c>
      <c r="I5" s="122" t="s">
        <v>1196</v>
      </c>
    </row>
    <row r="6" spans="1:11" x14ac:dyDescent="0.25">
      <c r="A6" s="123" t="s">
        <v>183</v>
      </c>
      <c r="B6" s="124" t="s">
        <v>184</v>
      </c>
      <c r="C6" s="125" t="s">
        <v>185</v>
      </c>
      <c r="D6" s="124"/>
      <c r="E6" s="126">
        <v>1647600</v>
      </c>
      <c r="F6" s="124">
        <f>+D6/12</f>
        <v>0</v>
      </c>
      <c r="G6" s="126">
        <f>+E6/12</f>
        <v>137300</v>
      </c>
      <c r="H6" s="126">
        <f>+F6*11</f>
        <v>0</v>
      </c>
      <c r="I6" s="126">
        <f>+G6*11</f>
        <v>1510300</v>
      </c>
    </row>
    <row r="7" spans="1:11" x14ac:dyDescent="0.25">
      <c r="A7" s="196" t="s">
        <v>186</v>
      </c>
      <c r="B7" s="127" t="s">
        <v>184</v>
      </c>
      <c r="C7" s="125" t="s">
        <v>185</v>
      </c>
      <c r="D7" s="127"/>
      <c r="E7" s="128">
        <v>8830993</v>
      </c>
      <c r="F7" s="127">
        <f t="shared" ref="F7:F70" si="0">+D7/12</f>
        <v>0</v>
      </c>
      <c r="G7" s="128">
        <f t="shared" ref="G7:G70" si="1">+E7/12</f>
        <v>735916.08333333337</v>
      </c>
      <c r="H7" s="126">
        <f t="shared" ref="H7:H70" si="2">+F7*11</f>
        <v>0</v>
      </c>
      <c r="I7" s="126">
        <f t="shared" ref="I7:I70" si="3">+G7*11</f>
        <v>8095076.916666667</v>
      </c>
    </row>
    <row r="8" spans="1:11" x14ac:dyDescent="0.25">
      <c r="A8" s="196"/>
      <c r="B8" s="127" t="s">
        <v>187</v>
      </c>
      <c r="C8" s="125" t="s">
        <v>188</v>
      </c>
      <c r="D8" s="127"/>
      <c r="E8" s="128">
        <v>417315</v>
      </c>
      <c r="F8" s="127">
        <f t="shared" si="0"/>
        <v>0</v>
      </c>
      <c r="G8" s="128">
        <f t="shared" si="1"/>
        <v>34776.25</v>
      </c>
      <c r="H8" s="126">
        <f t="shared" si="2"/>
        <v>0</v>
      </c>
      <c r="I8" s="126">
        <f t="shared" si="3"/>
        <v>382538.75</v>
      </c>
    </row>
    <row r="9" spans="1:11" x14ac:dyDescent="0.25">
      <c r="A9" s="196"/>
      <c r="B9" s="127" t="s">
        <v>189</v>
      </c>
      <c r="C9" s="125" t="s">
        <v>190</v>
      </c>
      <c r="D9" s="127"/>
      <c r="E9" s="128">
        <v>979158</v>
      </c>
      <c r="F9" s="127">
        <f t="shared" si="0"/>
        <v>0</v>
      </c>
      <c r="G9" s="128">
        <f t="shared" si="1"/>
        <v>81596.5</v>
      </c>
      <c r="H9" s="126">
        <f t="shared" si="2"/>
        <v>0</v>
      </c>
      <c r="I9" s="126">
        <f t="shared" si="3"/>
        <v>897561.5</v>
      </c>
    </row>
    <row r="10" spans="1:11" x14ac:dyDescent="0.25">
      <c r="A10" s="196"/>
      <c r="B10" s="127" t="s">
        <v>191</v>
      </c>
      <c r="C10" s="125" t="s">
        <v>192</v>
      </c>
      <c r="D10" s="127"/>
      <c r="E10" s="128">
        <v>625973</v>
      </c>
      <c r="F10" s="127">
        <f t="shared" si="0"/>
        <v>0</v>
      </c>
      <c r="G10" s="128">
        <f t="shared" si="1"/>
        <v>52164.416666666664</v>
      </c>
      <c r="H10" s="126">
        <f t="shared" si="2"/>
        <v>0</v>
      </c>
      <c r="I10" s="126">
        <f t="shared" si="3"/>
        <v>573808.58333333326</v>
      </c>
    </row>
    <row r="11" spans="1:11" x14ac:dyDescent="0.25">
      <c r="A11" s="196"/>
      <c r="B11" s="127" t="s">
        <v>193</v>
      </c>
      <c r="C11" s="125" t="s">
        <v>194</v>
      </c>
      <c r="D11" s="127"/>
      <c r="E11" s="128">
        <v>2601656</v>
      </c>
      <c r="F11" s="127">
        <f t="shared" si="0"/>
        <v>0</v>
      </c>
      <c r="G11" s="128">
        <f t="shared" si="1"/>
        <v>216804.66666666666</v>
      </c>
      <c r="H11" s="126">
        <f t="shared" si="2"/>
        <v>0</v>
      </c>
      <c r="I11" s="126">
        <f t="shared" si="3"/>
        <v>2384851.333333333</v>
      </c>
    </row>
    <row r="12" spans="1:11" x14ac:dyDescent="0.25">
      <c r="A12" s="196"/>
      <c r="B12" s="127" t="s">
        <v>195</v>
      </c>
      <c r="C12" s="125" t="s">
        <v>196</v>
      </c>
      <c r="D12" s="127"/>
      <c r="E12" s="128">
        <v>726226</v>
      </c>
      <c r="F12" s="127">
        <f t="shared" si="0"/>
        <v>0</v>
      </c>
      <c r="G12" s="128">
        <f t="shared" si="1"/>
        <v>60518.833333333336</v>
      </c>
      <c r="H12" s="126">
        <f t="shared" si="2"/>
        <v>0</v>
      </c>
      <c r="I12" s="126">
        <f t="shared" si="3"/>
        <v>665707.16666666674</v>
      </c>
    </row>
    <row r="13" spans="1:11" ht="30" x14ac:dyDescent="0.25">
      <c r="A13" s="196"/>
      <c r="B13" s="129" t="s">
        <v>197</v>
      </c>
      <c r="C13" s="130" t="s">
        <v>198</v>
      </c>
      <c r="D13" s="129"/>
      <c r="E13" s="131">
        <v>55340247</v>
      </c>
      <c r="F13" s="129">
        <f t="shared" si="0"/>
        <v>0</v>
      </c>
      <c r="G13" s="131">
        <f t="shared" si="1"/>
        <v>4611687.25</v>
      </c>
      <c r="H13" s="147">
        <f t="shared" si="2"/>
        <v>0</v>
      </c>
      <c r="I13" s="147">
        <f t="shared" si="3"/>
        <v>50728559.75</v>
      </c>
    </row>
    <row r="14" spans="1:11" x14ac:dyDescent="0.25">
      <c r="A14" s="196"/>
      <c r="B14" s="129" t="s">
        <v>199</v>
      </c>
      <c r="C14" s="130" t="s">
        <v>200</v>
      </c>
      <c r="D14" s="129"/>
      <c r="E14" s="131">
        <v>11023672</v>
      </c>
      <c r="F14" s="129">
        <f t="shared" si="0"/>
        <v>0</v>
      </c>
      <c r="G14" s="131">
        <f t="shared" si="1"/>
        <v>918639.33333333337</v>
      </c>
      <c r="H14" s="147">
        <f t="shared" si="2"/>
        <v>0</v>
      </c>
      <c r="I14" s="147">
        <f t="shared" si="3"/>
        <v>10105032.666666668</v>
      </c>
    </row>
    <row r="15" spans="1:11" ht="30" x14ac:dyDescent="0.25">
      <c r="A15" s="132" t="s">
        <v>201</v>
      </c>
      <c r="B15" s="129" t="s">
        <v>202</v>
      </c>
      <c r="C15" s="130" t="s">
        <v>203</v>
      </c>
      <c r="D15" s="129"/>
      <c r="E15" s="131">
        <v>91636</v>
      </c>
      <c r="F15" s="129">
        <f t="shared" si="0"/>
        <v>0</v>
      </c>
      <c r="G15" s="131">
        <f t="shared" si="1"/>
        <v>7636.333333333333</v>
      </c>
      <c r="H15" s="147">
        <f t="shared" si="2"/>
        <v>0</v>
      </c>
      <c r="I15" s="147">
        <f t="shared" si="3"/>
        <v>83999.666666666657</v>
      </c>
    </row>
    <row r="16" spans="1:11" ht="30" x14ac:dyDescent="0.25">
      <c r="A16" s="132" t="s">
        <v>201</v>
      </c>
      <c r="B16" s="129" t="s">
        <v>204</v>
      </c>
      <c r="C16" s="130" t="s">
        <v>205</v>
      </c>
      <c r="D16" s="129"/>
      <c r="E16" s="131">
        <v>90573</v>
      </c>
      <c r="F16" s="129">
        <f t="shared" si="0"/>
        <v>0</v>
      </c>
      <c r="G16" s="131">
        <f t="shared" si="1"/>
        <v>7547.75</v>
      </c>
      <c r="H16" s="147">
        <f t="shared" si="2"/>
        <v>0</v>
      </c>
      <c r="I16" s="147">
        <f t="shared" si="3"/>
        <v>83025.25</v>
      </c>
    </row>
    <row r="17" spans="1:9" x14ac:dyDescent="0.25">
      <c r="A17" s="197" t="s">
        <v>206</v>
      </c>
      <c r="B17" s="129" t="s">
        <v>207</v>
      </c>
      <c r="C17" s="130" t="s">
        <v>208</v>
      </c>
      <c r="D17" s="129"/>
      <c r="E17" s="131">
        <v>233451</v>
      </c>
      <c r="F17" s="129">
        <f t="shared" si="0"/>
        <v>0</v>
      </c>
      <c r="G17" s="131">
        <f t="shared" si="1"/>
        <v>19454.25</v>
      </c>
      <c r="H17" s="147">
        <f t="shared" si="2"/>
        <v>0</v>
      </c>
      <c r="I17" s="147">
        <f t="shared" si="3"/>
        <v>213996.75</v>
      </c>
    </row>
    <row r="18" spans="1:9" x14ac:dyDescent="0.25">
      <c r="A18" s="197"/>
      <c r="B18" s="129" t="s">
        <v>209</v>
      </c>
      <c r="C18" s="130" t="s">
        <v>210</v>
      </c>
      <c r="D18" s="129"/>
      <c r="E18" s="131">
        <v>4902470</v>
      </c>
      <c r="F18" s="129">
        <f t="shared" si="0"/>
        <v>0</v>
      </c>
      <c r="G18" s="131">
        <f t="shared" si="1"/>
        <v>408539.16666666669</v>
      </c>
      <c r="H18" s="147">
        <f t="shared" si="2"/>
        <v>0</v>
      </c>
      <c r="I18" s="147">
        <f t="shared" si="3"/>
        <v>4493930.833333334</v>
      </c>
    </row>
    <row r="19" spans="1:9" x14ac:dyDescent="0.25">
      <c r="A19" s="197"/>
      <c r="B19" s="129" t="s">
        <v>211</v>
      </c>
      <c r="C19" s="130" t="s">
        <v>212</v>
      </c>
      <c r="D19" s="129"/>
      <c r="E19" s="131">
        <v>233451</v>
      </c>
      <c r="F19" s="129">
        <f t="shared" si="0"/>
        <v>0</v>
      </c>
      <c r="G19" s="131">
        <f t="shared" si="1"/>
        <v>19454.25</v>
      </c>
      <c r="H19" s="147">
        <f t="shared" si="2"/>
        <v>0</v>
      </c>
      <c r="I19" s="147">
        <f t="shared" si="3"/>
        <v>213996.75</v>
      </c>
    </row>
    <row r="20" spans="1:9" x14ac:dyDescent="0.25">
      <c r="A20" s="197"/>
      <c r="B20" s="129" t="s">
        <v>213</v>
      </c>
      <c r="C20" s="130" t="s">
        <v>214</v>
      </c>
      <c r="D20" s="129"/>
      <c r="E20" s="131">
        <v>233451</v>
      </c>
      <c r="F20" s="129">
        <f t="shared" si="0"/>
        <v>0</v>
      </c>
      <c r="G20" s="131">
        <f t="shared" si="1"/>
        <v>19454.25</v>
      </c>
      <c r="H20" s="147">
        <f t="shared" si="2"/>
        <v>0</v>
      </c>
      <c r="I20" s="147">
        <f t="shared" si="3"/>
        <v>213996.75</v>
      </c>
    </row>
    <row r="21" spans="1:9" x14ac:dyDescent="0.25">
      <c r="A21" s="197"/>
      <c r="B21" s="129" t="s">
        <v>215</v>
      </c>
      <c r="C21" s="130" t="s">
        <v>216</v>
      </c>
      <c r="D21" s="129"/>
      <c r="E21" s="131">
        <v>1400706</v>
      </c>
      <c r="F21" s="129">
        <f t="shared" si="0"/>
        <v>0</v>
      </c>
      <c r="G21" s="131">
        <f t="shared" si="1"/>
        <v>116725.5</v>
      </c>
      <c r="H21" s="147">
        <f t="shared" si="2"/>
        <v>0</v>
      </c>
      <c r="I21" s="147">
        <f t="shared" si="3"/>
        <v>1283980.5</v>
      </c>
    </row>
    <row r="22" spans="1:9" x14ac:dyDescent="0.25">
      <c r="A22" s="197"/>
      <c r="B22" s="129" t="s">
        <v>217</v>
      </c>
      <c r="C22" s="130" t="s">
        <v>218</v>
      </c>
      <c r="D22" s="129"/>
      <c r="E22" s="131">
        <v>466902</v>
      </c>
      <c r="F22" s="129">
        <f t="shared" si="0"/>
        <v>0</v>
      </c>
      <c r="G22" s="131">
        <f t="shared" si="1"/>
        <v>38908.5</v>
      </c>
      <c r="H22" s="147">
        <f t="shared" si="2"/>
        <v>0</v>
      </c>
      <c r="I22" s="147">
        <f t="shared" si="3"/>
        <v>427993.5</v>
      </c>
    </row>
    <row r="23" spans="1:9" x14ac:dyDescent="0.25">
      <c r="A23" s="197"/>
      <c r="B23" s="129" t="s">
        <v>219</v>
      </c>
      <c r="C23" s="130" t="s">
        <v>220</v>
      </c>
      <c r="D23" s="129"/>
      <c r="E23" s="131">
        <v>233451</v>
      </c>
      <c r="F23" s="129">
        <f t="shared" si="0"/>
        <v>0</v>
      </c>
      <c r="G23" s="131">
        <f t="shared" si="1"/>
        <v>19454.25</v>
      </c>
      <c r="H23" s="147">
        <f t="shared" si="2"/>
        <v>0</v>
      </c>
      <c r="I23" s="147">
        <f t="shared" si="3"/>
        <v>213996.75</v>
      </c>
    </row>
    <row r="24" spans="1:9" x14ac:dyDescent="0.25">
      <c r="A24" s="197"/>
      <c r="B24" s="129" t="s">
        <v>221</v>
      </c>
      <c r="C24" s="130" t="s">
        <v>222</v>
      </c>
      <c r="D24" s="129"/>
      <c r="E24" s="131">
        <v>233451</v>
      </c>
      <c r="F24" s="129">
        <f t="shared" si="0"/>
        <v>0</v>
      </c>
      <c r="G24" s="131">
        <f t="shared" si="1"/>
        <v>19454.25</v>
      </c>
      <c r="H24" s="147">
        <f t="shared" si="2"/>
        <v>0</v>
      </c>
      <c r="I24" s="147">
        <f t="shared" si="3"/>
        <v>213996.75</v>
      </c>
    </row>
    <row r="25" spans="1:9" x14ac:dyDescent="0.25">
      <c r="A25" s="197"/>
      <c r="B25" s="129" t="s">
        <v>223</v>
      </c>
      <c r="C25" s="130" t="s">
        <v>224</v>
      </c>
      <c r="D25" s="129"/>
      <c r="E25" s="131">
        <v>6536627</v>
      </c>
      <c r="F25" s="129">
        <f t="shared" si="0"/>
        <v>0</v>
      </c>
      <c r="G25" s="131">
        <f t="shared" si="1"/>
        <v>544718.91666666663</v>
      </c>
      <c r="H25" s="147">
        <f t="shared" si="2"/>
        <v>0</v>
      </c>
      <c r="I25" s="147">
        <f t="shared" si="3"/>
        <v>5991908.083333333</v>
      </c>
    </row>
    <row r="26" spans="1:9" x14ac:dyDescent="0.25">
      <c r="A26" s="197"/>
      <c r="B26" s="129" t="s">
        <v>225</v>
      </c>
      <c r="C26" s="130" t="s">
        <v>226</v>
      </c>
      <c r="D26" s="129"/>
      <c r="E26" s="131">
        <v>233451</v>
      </c>
      <c r="F26" s="129">
        <f t="shared" si="0"/>
        <v>0</v>
      </c>
      <c r="G26" s="131">
        <f t="shared" si="1"/>
        <v>19454.25</v>
      </c>
      <c r="H26" s="147">
        <f t="shared" si="2"/>
        <v>0</v>
      </c>
      <c r="I26" s="147">
        <f t="shared" si="3"/>
        <v>213996.75</v>
      </c>
    </row>
    <row r="27" spans="1:9" x14ac:dyDescent="0.25">
      <c r="A27" s="197"/>
      <c r="B27" s="129" t="s">
        <v>227</v>
      </c>
      <c r="C27" s="130" t="s">
        <v>228</v>
      </c>
      <c r="D27" s="129"/>
      <c r="E27" s="131">
        <v>233451</v>
      </c>
      <c r="F27" s="129">
        <f t="shared" si="0"/>
        <v>0</v>
      </c>
      <c r="G27" s="131">
        <f t="shared" si="1"/>
        <v>19454.25</v>
      </c>
      <c r="H27" s="147">
        <f t="shared" si="2"/>
        <v>0</v>
      </c>
      <c r="I27" s="147">
        <f t="shared" si="3"/>
        <v>213996.75</v>
      </c>
    </row>
    <row r="28" spans="1:9" x14ac:dyDescent="0.25">
      <c r="A28" s="197"/>
      <c r="B28" s="129" t="s">
        <v>229</v>
      </c>
      <c r="C28" s="130" t="s">
        <v>230</v>
      </c>
      <c r="D28" s="129"/>
      <c r="E28" s="131">
        <v>10271842</v>
      </c>
      <c r="F28" s="129">
        <f t="shared" si="0"/>
        <v>0</v>
      </c>
      <c r="G28" s="131">
        <f t="shared" si="1"/>
        <v>855986.83333333337</v>
      </c>
      <c r="H28" s="147">
        <f t="shared" si="2"/>
        <v>0</v>
      </c>
      <c r="I28" s="147">
        <f t="shared" si="3"/>
        <v>9415855.1666666679</v>
      </c>
    </row>
    <row r="29" spans="1:9" x14ac:dyDescent="0.25">
      <c r="A29" s="197"/>
      <c r="B29" s="129" t="s">
        <v>231</v>
      </c>
      <c r="C29" s="130" t="s">
        <v>232</v>
      </c>
      <c r="D29" s="129"/>
      <c r="E29" s="131">
        <v>9571490</v>
      </c>
      <c r="F29" s="129">
        <f t="shared" si="0"/>
        <v>0</v>
      </c>
      <c r="G29" s="131">
        <f t="shared" si="1"/>
        <v>797624.16666666663</v>
      </c>
      <c r="H29" s="147">
        <f t="shared" si="2"/>
        <v>0</v>
      </c>
      <c r="I29" s="147">
        <f t="shared" si="3"/>
        <v>8773865.8333333321</v>
      </c>
    </row>
    <row r="30" spans="1:9" x14ac:dyDescent="0.25">
      <c r="A30" s="197"/>
      <c r="B30" s="129" t="s">
        <v>233</v>
      </c>
      <c r="C30" s="130" t="s">
        <v>234</v>
      </c>
      <c r="D30" s="129"/>
      <c r="E30" s="131">
        <v>7003529</v>
      </c>
      <c r="F30" s="129">
        <f t="shared" si="0"/>
        <v>0</v>
      </c>
      <c r="G30" s="131">
        <f t="shared" si="1"/>
        <v>583627.41666666663</v>
      </c>
      <c r="H30" s="147">
        <f t="shared" si="2"/>
        <v>0</v>
      </c>
      <c r="I30" s="147">
        <f t="shared" si="3"/>
        <v>6419901.583333333</v>
      </c>
    </row>
    <row r="31" spans="1:9" x14ac:dyDescent="0.25">
      <c r="A31" s="197"/>
      <c r="B31" s="129" t="s">
        <v>235</v>
      </c>
      <c r="C31" s="130" t="s">
        <v>236</v>
      </c>
      <c r="D31" s="129"/>
      <c r="E31" s="131">
        <v>4902470</v>
      </c>
      <c r="F31" s="129">
        <f t="shared" si="0"/>
        <v>0</v>
      </c>
      <c r="G31" s="131">
        <f t="shared" si="1"/>
        <v>408539.16666666669</v>
      </c>
      <c r="H31" s="147">
        <f t="shared" si="2"/>
        <v>0</v>
      </c>
      <c r="I31" s="147">
        <f t="shared" si="3"/>
        <v>4493930.833333334</v>
      </c>
    </row>
    <row r="32" spans="1:9" x14ac:dyDescent="0.25">
      <c r="A32" s="197"/>
      <c r="B32" s="129" t="s">
        <v>237</v>
      </c>
      <c r="C32" s="130" t="s">
        <v>238</v>
      </c>
      <c r="D32" s="129"/>
      <c r="E32" s="131">
        <v>233451</v>
      </c>
      <c r="F32" s="129">
        <f t="shared" si="0"/>
        <v>0</v>
      </c>
      <c r="G32" s="131">
        <f t="shared" si="1"/>
        <v>19454.25</v>
      </c>
      <c r="H32" s="147">
        <f t="shared" si="2"/>
        <v>0</v>
      </c>
      <c r="I32" s="147">
        <f t="shared" si="3"/>
        <v>213996.75</v>
      </c>
    </row>
    <row r="33" spans="1:9" x14ac:dyDescent="0.25">
      <c r="A33" s="197"/>
      <c r="B33" s="129" t="s">
        <v>239</v>
      </c>
      <c r="C33" s="130" t="s">
        <v>240</v>
      </c>
      <c r="D33" s="129"/>
      <c r="E33" s="131">
        <v>233451</v>
      </c>
      <c r="F33" s="129">
        <f t="shared" si="0"/>
        <v>0</v>
      </c>
      <c r="G33" s="131">
        <f t="shared" si="1"/>
        <v>19454.25</v>
      </c>
      <c r="H33" s="147">
        <f t="shared" si="2"/>
        <v>0</v>
      </c>
      <c r="I33" s="147">
        <f t="shared" si="3"/>
        <v>213996.75</v>
      </c>
    </row>
    <row r="34" spans="1:9" x14ac:dyDescent="0.25">
      <c r="A34" s="197"/>
      <c r="B34" s="129" t="s">
        <v>241</v>
      </c>
      <c r="C34" s="130" t="s">
        <v>242</v>
      </c>
      <c r="D34" s="129"/>
      <c r="E34" s="131">
        <v>700353</v>
      </c>
      <c r="F34" s="129">
        <f t="shared" si="0"/>
        <v>0</v>
      </c>
      <c r="G34" s="131">
        <f t="shared" si="1"/>
        <v>58362.75</v>
      </c>
      <c r="H34" s="147">
        <f t="shared" si="2"/>
        <v>0</v>
      </c>
      <c r="I34" s="147">
        <f t="shared" si="3"/>
        <v>641990.25</v>
      </c>
    </row>
    <row r="35" spans="1:9" x14ac:dyDescent="0.25">
      <c r="A35" s="197"/>
      <c r="B35" s="129" t="s">
        <v>243</v>
      </c>
      <c r="C35" s="130" t="s">
        <v>244</v>
      </c>
      <c r="D35" s="129"/>
      <c r="E35" s="131">
        <v>233451</v>
      </c>
      <c r="F35" s="129">
        <f t="shared" si="0"/>
        <v>0</v>
      </c>
      <c r="G35" s="131">
        <f t="shared" si="1"/>
        <v>19454.25</v>
      </c>
      <c r="H35" s="147">
        <f t="shared" si="2"/>
        <v>0</v>
      </c>
      <c r="I35" s="147">
        <f t="shared" si="3"/>
        <v>213996.75</v>
      </c>
    </row>
    <row r="36" spans="1:9" x14ac:dyDescent="0.25">
      <c r="A36" s="197"/>
      <c r="B36" s="129" t="s">
        <v>245</v>
      </c>
      <c r="C36" s="130" t="s">
        <v>246</v>
      </c>
      <c r="D36" s="129"/>
      <c r="E36" s="131">
        <v>10271842</v>
      </c>
      <c r="F36" s="129">
        <f t="shared" si="0"/>
        <v>0</v>
      </c>
      <c r="G36" s="131">
        <f t="shared" si="1"/>
        <v>855986.83333333337</v>
      </c>
      <c r="H36" s="147">
        <f t="shared" si="2"/>
        <v>0</v>
      </c>
      <c r="I36" s="147">
        <f t="shared" si="3"/>
        <v>9415855.1666666679</v>
      </c>
    </row>
    <row r="37" spans="1:9" x14ac:dyDescent="0.25">
      <c r="A37" s="197"/>
      <c r="B37" s="129" t="s">
        <v>247</v>
      </c>
      <c r="C37" s="130" t="s">
        <v>248</v>
      </c>
      <c r="D37" s="129"/>
      <c r="E37" s="131">
        <v>1167255</v>
      </c>
      <c r="F37" s="129">
        <f t="shared" si="0"/>
        <v>0</v>
      </c>
      <c r="G37" s="131">
        <f t="shared" si="1"/>
        <v>97271.25</v>
      </c>
      <c r="H37" s="147">
        <f t="shared" si="2"/>
        <v>0</v>
      </c>
      <c r="I37" s="147">
        <f t="shared" si="3"/>
        <v>1069983.75</v>
      </c>
    </row>
    <row r="38" spans="1:9" x14ac:dyDescent="0.25">
      <c r="A38" s="197"/>
      <c r="B38" s="129" t="s">
        <v>249</v>
      </c>
      <c r="C38" s="130" t="s">
        <v>250</v>
      </c>
      <c r="D38" s="129"/>
      <c r="E38" s="131">
        <v>1867608</v>
      </c>
      <c r="F38" s="129">
        <f t="shared" si="0"/>
        <v>0</v>
      </c>
      <c r="G38" s="131">
        <f t="shared" si="1"/>
        <v>155634</v>
      </c>
      <c r="H38" s="147">
        <f t="shared" si="2"/>
        <v>0</v>
      </c>
      <c r="I38" s="147">
        <f t="shared" si="3"/>
        <v>1711974</v>
      </c>
    </row>
    <row r="39" spans="1:9" x14ac:dyDescent="0.25">
      <c r="A39" s="197"/>
      <c r="B39" s="129" t="s">
        <v>251</v>
      </c>
      <c r="C39" s="130" t="s">
        <v>252</v>
      </c>
      <c r="D39" s="129"/>
      <c r="E39" s="131">
        <v>233451</v>
      </c>
      <c r="F39" s="129">
        <f t="shared" si="0"/>
        <v>0</v>
      </c>
      <c r="G39" s="131">
        <f t="shared" si="1"/>
        <v>19454.25</v>
      </c>
      <c r="H39" s="147">
        <f t="shared" si="2"/>
        <v>0</v>
      </c>
      <c r="I39" s="147">
        <f t="shared" si="3"/>
        <v>213996.75</v>
      </c>
    </row>
    <row r="40" spans="1:9" x14ac:dyDescent="0.25">
      <c r="A40" s="197"/>
      <c r="B40" s="129" t="s">
        <v>253</v>
      </c>
      <c r="C40" s="130" t="s">
        <v>254</v>
      </c>
      <c r="D40" s="129"/>
      <c r="E40" s="131">
        <v>3034863</v>
      </c>
      <c r="F40" s="129">
        <f t="shared" si="0"/>
        <v>0</v>
      </c>
      <c r="G40" s="131">
        <f t="shared" si="1"/>
        <v>252905.25</v>
      </c>
      <c r="H40" s="147">
        <f t="shared" si="2"/>
        <v>0</v>
      </c>
      <c r="I40" s="147">
        <f t="shared" si="3"/>
        <v>2781957.75</v>
      </c>
    </row>
    <row r="41" spans="1:9" x14ac:dyDescent="0.25">
      <c r="A41" s="197"/>
      <c r="B41" s="129" t="s">
        <v>255</v>
      </c>
      <c r="C41" s="130" t="s">
        <v>256</v>
      </c>
      <c r="D41" s="129"/>
      <c r="E41" s="131">
        <v>1400706</v>
      </c>
      <c r="F41" s="129">
        <f t="shared" si="0"/>
        <v>0</v>
      </c>
      <c r="G41" s="131">
        <f t="shared" si="1"/>
        <v>116725.5</v>
      </c>
      <c r="H41" s="147">
        <f t="shared" si="2"/>
        <v>0</v>
      </c>
      <c r="I41" s="147">
        <f t="shared" si="3"/>
        <v>1283980.5</v>
      </c>
    </row>
    <row r="42" spans="1:9" x14ac:dyDescent="0.25">
      <c r="A42" s="197"/>
      <c r="B42" s="129" t="s">
        <v>257</v>
      </c>
      <c r="C42" s="130" t="s">
        <v>258</v>
      </c>
      <c r="D42" s="129"/>
      <c r="E42" s="131">
        <v>700353</v>
      </c>
      <c r="F42" s="129">
        <f t="shared" si="0"/>
        <v>0</v>
      </c>
      <c r="G42" s="131">
        <f t="shared" si="1"/>
        <v>58362.75</v>
      </c>
      <c r="H42" s="147">
        <f t="shared" si="2"/>
        <v>0</v>
      </c>
      <c r="I42" s="147">
        <f t="shared" si="3"/>
        <v>641990.25</v>
      </c>
    </row>
    <row r="43" spans="1:9" x14ac:dyDescent="0.25">
      <c r="A43" s="197"/>
      <c r="B43" s="129" t="s">
        <v>259</v>
      </c>
      <c r="C43" s="130" t="s">
        <v>260</v>
      </c>
      <c r="D43" s="129"/>
      <c r="E43" s="131">
        <v>233451</v>
      </c>
      <c r="F43" s="129">
        <f t="shared" si="0"/>
        <v>0</v>
      </c>
      <c r="G43" s="131">
        <f t="shared" si="1"/>
        <v>19454.25</v>
      </c>
      <c r="H43" s="147">
        <f t="shared" si="2"/>
        <v>0</v>
      </c>
      <c r="I43" s="147">
        <f t="shared" si="3"/>
        <v>213996.75</v>
      </c>
    </row>
    <row r="44" spans="1:9" x14ac:dyDescent="0.25">
      <c r="A44" s="197"/>
      <c r="B44" s="127" t="s">
        <v>261</v>
      </c>
      <c r="C44" s="133" t="s">
        <v>262</v>
      </c>
      <c r="D44" s="134"/>
      <c r="E44" s="135">
        <v>676978</v>
      </c>
      <c r="F44" s="134">
        <f t="shared" si="0"/>
        <v>0</v>
      </c>
      <c r="G44" s="135">
        <f t="shared" si="1"/>
        <v>56414.833333333336</v>
      </c>
      <c r="H44" s="126">
        <f t="shared" si="2"/>
        <v>0</v>
      </c>
      <c r="I44" s="126">
        <f t="shared" si="3"/>
        <v>620563.16666666674</v>
      </c>
    </row>
    <row r="45" spans="1:9" x14ac:dyDescent="0.25">
      <c r="A45" s="197"/>
      <c r="B45" s="127" t="s">
        <v>263</v>
      </c>
      <c r="C45" s="125" t="s">
        <v>264</v>
      </c>
      <c r="D45" s="127"/>
      <c r="E45" s="128">
        <v>761600</v>
      </c>
      <c r="F45" s="127">
        <f t="shared" si="0"/>
        <v>0</v>
      </c>
      <c r="G45" s="128">
        <f t="shared" si="1"/>
        <v>63466.666666666664</v>
      </c>
      <c r="H45" s="126">
        <f t="shared" si="2"/>
        <v>0</v>
      </c>
      <c r="I45" s="126">
        <f t="shared" si="3"/>
        <v>698133.33333333326</v>
      </c>
    </row>
    <row r="46" spans="1:9" x14ac:dyDescent="0.25">
      <c r="A46" s="197"/>
      <c r="B46" s="127" t="s">
        <v>265</v>
      </c>
      <c r="C46" s="125" t="s">
        <v>266</v>
      </c>
      <c r="D46" s="127"/>
      <c r="E46" s="128">
        <v>2115557</v>
      </c>
      <c r="F46" s="127">
        <f t="shared" si="0"/>
        <v>0</v>
      </c>
      <c r="G46" s="128">
        <f t="shared" si="1"/>
        <v>176296.41666666666</v>
      </c>
      <c r="H46" s="126">
        <f t="shared" si="2"/>
        <v>0</v>
      </c>
      <c r="I46" s="126">
        <f t="shared" si="3"/>
        <v>1939260.5833333333</v>
      </c>
    </row>
    <row r="47" spans="1:9" x14ac:dyDescent="0.25">
      <c r="A47" s="197"/>
      <c r="B47" s="127" t="s">
        <v>267</v>
      </c>
      <c r="C47" s="125" t="s">
        <v>268</v>
      </c>
      <c r="D47" s="127"/>
      <c r="E47" s="128">
        <v>169245</v>
      </c>
      <c r="F47" s="127">
        <f t="shared" si="0"/>
        <v>0</v>
      </c>
      <c r="G47" s="128">
        <f t="shared" si="1"/>
        <v>14103.75</v>
      </c>
      <c r="H47" s="126">
        <f t="shared" si="2"/>
        <v>0</v>
      </c>
      <c r="I47" s="126">
        <f t="shared" si="3"/>
        <v>155141.25</v>
      </c>
    </row>
    <row r="48" spans="1:9" x14ac:dyDescent="0.25">
      <c r="A48" s="197"/>
      <c r="B48" s="127" t="s">
        <v>269</v>
      </c>
      <c r="C48" s="125" t="s">
        <v>270</v>
      </c>
      <c r="D48" s="127"/>
      <c r="E48" s="128">
        <v>253867</v>
      </c>
      <c r="F48" s="127">
        <f t="shared" si="0"/>
        <v>0</v>
      </c>
      <c r="G48" s="128">
        <f t="shared" si="1"/>
        <v>21155.583333333332</v>
      </c>
      <c r="H48" s="126">
        <f t="shared" si="2"/>
        <v>0</v>
      </c>
      <c r="I48" s="126">
        <f t="shared" si="3"/>
        <v>232711.41666666666</v>
      </c>
    </row>
    <row r="49" spans="1:9" x14ac:dyDescent="0.25">
      <c r="A49" s="197"/>
      <c r="B49" s="129" t="s">
        <v>271</v>
      </c>
      <c r="C49" s="130" t="s">
        <v>272</v>
      </c>
      <c r="D49" s="129"/>
      <c r="E49" s="131">
        <v>5161959</v>
      </c>
      <c r="F49" s="129">
        <f t="shared" si="0"/>
        <v>0</v>
      </c>
      <c r="G49" s="131">
        <f t="shared" si="1"/>
        <v>430163.25</v>
      </c>
      <c r="H49" s="147">
        <f t="shared" si="2"/>
        <v>0</v>
      </c>
      <c r="I49" s="147">
        <f t="shared" si="3"/>
        <v>4731795.75</v>
      </c>
    </row>
    <row r="50" spans="1:9" x14ac:dyDescent="0.25">
      <c r="A50" s="197"/>
      <c r="B50" s="129" t="s">
        <v>273</v>
      </c>
      <c r="C50" s="130" t="s">
        <v>274</v>
      </c>
      <c r="D50" s="129"/>
      <c r="E50" s="131">
        <v>3808002</v>
      </c>
      <c r="F50" s="129">
        <f t="shared" si="0"/>
        <v>0</v>
      </c>
      <c r="G50" s="131">
        <f t="shared" si="1"/>
        <v>317333.5</v>
      </c>
      <c r="H50" s="147">
        <f t="shared" si="2"/>
        <v>0</v>
      </c>
      <c r="I50" s="147">
        <f t="shared" si="3"/>
        <v>3490668.5</v>
      </c>
    </row>
    <row r="51" spans="1:9" x14ac:dyDescent="0.25">
      <c r="A51" s="197"/>
      <c r="B51" s="129" t="s">
        <v>199</v>
      </c>
      <c r="C51" s="130" t="s">
        <v>200</v>
      </c>
      <c r="D51" s="129"/>
      <c r="E51" s="131">
        <v>507734</v>
      </c>
      <c r="F51" s="129">
        <f t="shared" si="0"/>
        <v>0</v>
      </c>
      <c r="G51" s="131">
        <f t="shared" si="1"/>
        <v>42311.166666666664</v>
      </c>
      <c r="H51" s="147">
        <f t="shared" si="2"/>
        <v>0</v>
      </c>
      <c r="I51" s="147">
        <f t="shared" si="3"/>
        <v>465422.83333333331</v>
      </c>
    </row>
    <row r="52" spans="1:9" ht="30" x14ac:dyDescent="0.25">
      <c r="A52" s="197"/>
      <c r="B52" s="129" t="s">
        <v>275</v>
      </c>
      <c r="C52" s="130" t="s">
        <v>276</v>
      </c>
      <c r="D52" s="129"/>
      <c r="E52" s="131">
        <v>507734</v>
      </c>
      <c r="F52" s="129">
        <f t="shared" si="0"/>
        <v>0</v>
      </c>
      <c r="G52" s="131">
        <f t="shared" si="1"/>
        <v>42311.166666666664</v>
      </c>
      <c r="H52" s="147">
        <f t="shared" si="2"/>
        <v>0</v>
      </c>
      <c r="I52" s="147">
        <f t="shared" si="3"/>
        <v>465422.83333333331</v>
      </c>
    </row>
    <row r="53" spans="1:9" x14ac:dyDescent="0.25">
      <c r="A53" s="197"/>
      <c r="B53" s="127" t="s">
        <v>195</v>
      </c>
      <c r="C53" s="125" t="s">
        <v>196</v>
      </c>
      <c r="D53" s="127"/>
      <c r="E53" s="128">
        <v>1523201</v>
      </c>
      <c r="F53" s="127">
        <f t="shared" si="0"/>
        <v>0</v>
      </c>
      <c r="G53" s="128">
        <f t="shared" si="1"/>
        <v>126933.41666666667</v>
      </c>
      <c r="H53" s="126">
        <f t="shared" si="2"/>
        <v>0</v>
      </c>
      <c r="I53" s="126">
        <f t="shared" si="3"/>
        <v>1396267.5833333335</v>
      </c>
    </row>
    <row r="54" spans="1:9" x14ac:dyDescent="0.25">
      <c r="A54" s="197"/>
      <c r="B54" s="127" t="s">
        <v>277</v>
      </c>
      <c r="C54" s="125" t="s">
        <v>278</v>
      </c>
      <c r="D54" s="127"/>
      <c r="E54" s="128">
        <v>507734</v>
      </c>
      <c r="F54" s="127">
        <f t="shared" si="0"/>
        <v>0</v>
      </c>
      <c r="G54" s="128">
        <f t="shared" si="1"/>
        <v>42311.166666666664</v>
      </c>
      <c r="H54" s="126">
        <f t="shared" si="2"/>
        <v>0</v>
      </c>
      <c r="I54" s="126">
        <f t="shared" si="3"/>
        <v>465422.83333333331</v>
      </c>
    </row>
    <row r="55" spans="1:9" x14ac:dyDescent="0.25">
      <c r="A55" s="197"/>
      <c r="B55" s="129" t="s">
        <v>279</v>
      </c>
      <c r="C55" s="130" t="s">
        <v>280</v>
      </c>
      <c r="D55" s="129"/>
      <c r="E55" s="131">
        <v>173698</v>
      </c>
      <c r="F55" s="129">
        <f t="shared" si="0"/>
        <v>0</v>
      </c>
      <c r="G55" s="131">
        <f t="shared" si="1"/>
        <v>14474.833333333334</v>
      </c>
      <c r="H55" s="147">
        <f t="shared" si="2"/>
        <v>0</v>
      </c>
      <c r="I55" s="147">
        <f t="shared" si="3"/>
        <v>159223.16666666669</v>
      </c>
    </row>
    <row r="56" spans="1:9" x14ac:dyDescent="0.25">
      <c r="A56" s="197"/>
      <c r="B56" s="129" t="s">
        <v>281</v>
      </c>
      <c r="C56" s="130" t="s">
        <v>282</v>
      </c>
      <c r="D56" s="129"/>
      <c r="E56" s="131">
        <v>1736984</v>
      </c>
      <c r="F56" s="129">
        <f t="shared" si="0"/>
        <v>0</v>
      </c>
      <c r="G56" s="131">
        <f t="shared" si="1"/>
        <v>144748.66666666666</v>
      </c>
      <c r="H56" s="147">
        <f t="shared" si="2"/>
        <v>0</v>
      </c>
      <c r="I56" s="147">
        <f t="shared" si="3"/>
        <v>1592235.3333333333</v>
      </c>
    </row>
    <row r="57" spans="1:9" x14ac:dyDescent="0.25">
      <c r="A57" s="197"/>
      <c r="B57" s="129" t="s">
        <v>283</v>
      </c>
      <c r="C57" s="130" t="s">
        <v>284</v>
      </c>
      <c r="D57" s="129"/>
      <c r="E57" s="131">
        <v>1215888</v>
      </c>
      <c r="F57" s="129">
        <f t="shared" si="0"/>
        <v>0</v>
      </c>
      <c r="G57" s="131">
        <f t="shared" si="1"/>
        <v>101324</v>
      </c>
      <c r="H57" s="147">
        <f t="shared" si="2"/>
        <v>0</v>
      </c>
      <c r="I57" s="147">
        <f t="shared" si="3"/>
        <v>1114564</v>
      </c>
    </row>
    <row r="58" spans="1:9" x14ac:dyDescent="0.25">
      <c r="A58" s="197"/>
      <c r="B58" s="129" t="s">
        <v>285</v>
      </c>
      <c r="C58" s="130" t="s">
        <v>286</v>
      </c>
      <c r="D58" s="129"/>
      <c r="E58" s="131">
        <v>173698</v>
      </c>
      <c r="F58" s="129">
        <f t="shared" si="0"/>
        <v>0</v>
      </c>
      <c r="G58" s="131">
        <f t="shared" si="1"/>
        <v>14474.833333333334</v>
      </c>
      <c r="H58" s="147">
        <f t="shared" si="2"/>
        <v>0</v>
      </c>
      <c r="I58" s="147">
        <f t="shared" si="3"/>
        <v>159223.16666666669</v>
      </c>
    </row>
    <row r="59" spans="1:9" x14ac:dyDescent="0.25">
      <c r="A59" s="197"/>
      <c r="B59" s="127" t="s">
        <v>263</v>
      </c>
      <c r="C59" s="125" t="s">
        <v>264</v>
      </c>
      <c r="D59" s="127"/>
      <c r="E59" s="128">
        <v>84622</v>
      </c>
      <c r="F59" s="127">
        <f t="shared" si="0"/>
        <v>0</v>
      </c>
      <c r="G59" s="128">
        <f t="shared" si="1"/>
        <v>7051.833333333333</v>
      </c>
      <c r="H59" s="126">
        <f t="shared" si="2"/>
        <v>0</v>
      </c>
      <c r="I59" s="126">
        <f t="shared" si="3"/>
        <v>77570.166666666657</v>
      </c>
    </row>
    <row r="60" spans="1:9" x14ac:dyDescent="0.25">
      <c r="A60" s="197"/>
      <c r="B60" s="127" t="s">
        <v>287</v>
      </c>
      <c r="C60" s="125" t="s">
        <v>288</v>
      </c>
      <c r="D60" s="127"/>
      <c r="E60" s="128">
        <v>169245</v>
      </c>
      <c r="F60" s="127">
        <f t="shared" si="0"/>
        <v>0</v>
      </c>
      <c r="G60" s="128">
        <f t="shared" si="1"/>
        <v>14103.75</v>
      </c>
      <c r="H60" s="126">
        <f t="shared" si="2"/>
        <v>0</v>
      </c>
      <c r="I60" s="126">
        <f t="shared" si="3"/>
        <v>155141.25</v>
      </c>
    </row>
    <row r="61" spans="1:9" ht="30" x14ac:dyDescent="0.25">
      <c r="A61" s="197"/>
      <c r="B61" s="127" t="s">
        <v>289</v>
      </c>
      <c r="C61" s="125" t="s">
        <v>290</v>
      </c>
      <c r="D61" s="127"/>
      <c r="E61" s="128">
        <v>169245</v>
      </c>
      <c r="F61" s="127">
        <f t="shared" si="0"/>
        <v>0</v>
      </c>
      <c r="G61" s="128">
        <f t="shared" si="1"/>
        <v>14103.75</v>
      </c>
      <c r="H61" s="126">
        <f t="shared" si="2"/>
        <v>0</v>
      </c>
      <c r="I61" s="126">
        <f t="shared" si="3"/>
        <v>155141.25</v>
      </c>
    </row>
    <row r="62" spans="1:9" ht="30" x14ac:dyDescent="0.25">
      <c r="A62" s="197"/>
      <c r="B62" s="129" t="s">
        <v>291</v>
      </c>
      <c r="C62" s="130" t="s">
        <v>292</v>
      </c>
      <c r="D62" s="129"/>
      <c r="E62" s="131">
        <v>3670031</v>
      </c>
      <c r="F62" s="129">
        <f t="shared" si="0"/>
        <v>0</v>
      </c>
      <c r="G62" s="131">
        <f t="shared" si="1"/>
        <v>305835.91666666669</v>
      </c>
      <c r="H62" s="147">
        <f t="shared" si="2"/>
        <v>0</v>
      </c>
      <c r="I62" s="147">
        <f t="shared" si="3"/>
        <v>3364195.0833333335</v>
      </c>
    </row>
    <row r="63" spans="1:9" x14ac:dyDescent="0.25">
      <c r="A63" s="197"/>
      <c r="B63" s="129" t="s">
        <v>293</v>
      </c>
      <c r="C63" s="130" t="s">
        <v>294</v>
      </c>
      <c r="D63" s="129"/>
      <c r="E63" s="131">
        <v>174763</v>
      </c>
      <c r="F63" s="129">
        <f t="shared" si="0"/>
        <v>0</v>
      </c>
      <c r="G63" s="131">
        <f t="shared" si="1"/>
        <v>14563.583333333334</v>
      </c>
      <c r="H63" s="147">
        <f t="shared" si="2"/>
        <v>0</v>
      </c>
      <c r="I63" s="147">
        <f t="shared" si="3"/>
        <v>160199.41666666669</v>
      </c>
    </row>
    <row r="64" spans="1:9" x14ac:dyDescent="0.25">
      <c r="A64" s="197"/>
      <c r="B64" s="129" t="s">
        <v>295</v>
      </c>
      <c r="C64" s="130" t="s">
        <v>296</v>
      </c>
      <c r="D64" s="129"/>
      <c r="E64" s="131">
        <v>174763</v>
      </c>
      <c r="F64" s="129">
        <f t="shared" si="0"/>
        <v>0</v>
      </c>
      <c r="G64" s="131">
        <f t="shared" si="1"/>
        <v>14563.583333333334</v>
      </c>
      <c r="H64" s="147">
        <f t="shared" si="2"/>
        <v>0</v>
      </c>
      <c r="I64" s="147">
        <f t="shared" si="3"/>
        <v>160199.41666666669</v>
      </c>
    </row>
    <row r="65" spans="1:9" x14ac:dyDescent="0.25">
      <c r="A65" s="197"/>
      <c r="B65" s="127" t="s">
        <v>263</v>
      </c>
      <c r="C65" s="125" t="s">
        <v>264</v>
      </c>
      <c r="D65" s="127"/>
      <c r="E65" s="128">
        <v>84622</v>
      </c>
      <c r="F65" s="127">
        <f t="shared" si="0"/>
        <v>0</v>
      </c>
      <c r="G65" s="128">
        <f t="shared" si="1"/>
        <v>7051.833333333333</v>
      </c>
      <c r="H65" s="126">
        <f t="shared" si="2"/>
        <v>0</v>
      </c>
      <c r="I65" s="126">
        <f t="shared" si="3"/>
        <v>77570.166666666657</v>
      </c>
    </row>
    <row r="66" spans="1:9" x14ac:dyDescent="0.25">
      <c r="A66" s="197"/>
      <c r="B66" s="127" t="s">
        <v>297</v>
      </c>
      <c r="C66" s="125" t="s">
        <v>298</v>
      </c>
      <c r="D66" s="127"/>
      <c r="E66" s="128">
        <v>169245</v>
      </c>
      <c r="F66" s="127">
        <f t="shared" si="0"/>
        <v>0</v>
      </c>
      <c r="G66" s="128">
        <f t="shared" si="1"/>
        <v>14103.75</v>
      </c>
      <c r="H66" s="126">
        <f t="shared" si="2"/>
        <v>0</v>
      </c>
      <c r="I66" s="126">
        <f t="shared" si="3"/>
        <v>155141.25</v>
      </c>
    </row>
    <row r="67" spans="1:9" ht="30" x14ac:dyDescent="0.25">
      <c r="A67" s="197"/>
      <c r="B67" s="127" t="s">
        <v>299</v>
      </c>
      <c r="C67" s="125" t="s">
        <v>300</v>
      </c>
      <c r="D67" s="127"/>
      <c r="E67" s="128">
        <v>676978</v>
      </c>
      <c r="F67" s="127">
        <f t="shared" si="0"/>
        <v>0</v>
      </c>
      <c r="G67" s="128">
        <f t="shared" si="1"/>
        <v>56414.833333333336</v>
      </c>
      <c r="H67" s="126">
        <f t="shared" si="2"/>
        <v>0</v>
      </c>
      <c r="I67" s="126">
        <f t="shared" si="3"/>
        <v>620563.16666666674</v>
      </c>
    </row>
    <row r="68" spans="1:9" x14ac:dyDescent="0.25">
      <c r="A68" s="197"/>
      <c r="B68" s="129" t="s">
        <v>301</v>
      </c>
      <c r="C68" s="130" t="s">
        <v>302</v>
      </c>
      <c r="D68" s="129"/>
      <c r="E68" s="131">
        <v>2014010</v>
      </c>
      <c r="F68" s="129">
        <f t="shared" si="0"/>
        <v>0</v>
      </c>
      <c r="G68" s="131">
        <f t="shared" si="1"/>
        <v>167834.16666666666</v>
      </c>
      <c r="H68" s="147">
        <f t="shared" si="2"/>
        <v>0</v>
      </c>
      <c r="I68" s="147">
        <f t="shared" si="3"/>
        <v>1846175.8333333333</v>
      </c>
    </row>
    <row r="69" spans="1:9" x14ac:dyDescent="0.25">
      <c r="A69" s="197"/>
      <c r="B69" s="129" t="s">
        <v>303</v>
      </c>
      <c r="C69" s="130" t="s">
        <v>304</v>
      </c>
      <c r="D69" s="129"/>
      <c r="E69" s="131">
        <v>287716</v>
      </c>
      <c r="F69" s="129">
        <f t="shared" si="0"/>
        <v>0</v>
      </c>
      <c r="G69" s="131">
        <f t="shared" si="1"/>
        <v>23976.333333333332</v>
      </c>
      <c r="H69" s="147">
        <f t="shared" si="2"/>
        <v>0</v>
      </c>
      <c r="I69" s="147">
        <f t="shared" si="3"/>
        <v>263739.66666666663</v>
      </c>
    </row>
    <row r="70" spans="1:9" x14ac:dyDescent="0.25">
      <c r="A70" s="197"/>
      <c r="B70" s="129" t="s">
        <v>305</v>
      </c>
      <c r="C70" s="130" t="s">
        <v>306</v>
      </c>
      <c r="D70" s="129"/>
      <c r="E70" s="131">
        <v>287716</v>
      </c>
      <c r="F70" s="129">
        <f t="shared" si="0"/>
        <v>0</v>
      </c>
      <c r="G70" s="131">
        <f t="shared" si="1"/>
        <v>23976.333333333332</v>
      </c>
      <c r="H70" s="147">
        <f t="shared" si="2"/>
        <v>0</v>
      </c>
      <c r="I70" s="147">
        <f t="shared" si="3"/>
        <v>263739.66666666663</v>
      </c>
    </row>
    <row r="71" spans="1:9" x14ac:dyDescent="0.25">
      <c r="A71" s="197"/>
      <c r="B71" s="129" t="s">
        <v>307</v>
      </c>
      <c r="C71" s="130" t="s">
        <v>308</v>
      </c>
      <c r="D71" s="129"/>
      <c r="E71" s="131">
        <v>287716</v>
      </c>
      <c r="F71" s="129">
        <f t="shared" ref="F71:F134" si="4">+D71/12</f>
        <v>0</v>
      </c>
      <c r="G71" s="131">
        <f t="shared" ref="G71:G134" si="5">+E71/12</f>
        <v>23976.333333333332</v>
      </c>
      <c r="H71" s="147">
        <f t="shared" ref="H71:H134" si="6">+F71*11</f>
        <v>0</v>
      </c>
      <c r="I71" s="147">
        <f t="shared" ref="I71:I134" si="7">+G71*11</f>
        <v>263739.66666666663</v>
      </c>
    </row>
    <row r="72" spans="1:9" x14ac:dyDescent="0.25">
      <c r="A72" s="197"/>
      <c r="B72" s="129" t="s">
        <v>309</v>
      </c>
      <c r="C72" s="130" t="s">
        <v>310</v>
      </c>
      <c r="D72" s="129"/>
      <c r="E72" s="131">
        <v>287716</v>
      </c>
      <c r="F72" s="129">
        <f t="shared" si="4"/>
        <v>0</v>
      </c>
      <c r="G72" s="131">
        <f t="shared" si="5"/>
        <v>23976.333333333332</v>
      </c>
      <c r="H72" s="147">
        <f t="shared" si="6"/>
        <v>0</v>
      </c>
      <c r="I72" s="147">
        <f t="shared" si="7"/>
        <v>263739.66666666663</v>
      </c>
    </row>
    <row r="73" spans="1:9" x14ac:dyDescent="0.25">
      <c r="A73" s="197"/>
      <c r="B73" s="129" t="s">
        <v>311</v>
      </c>
      <c r="C73" s="130" t="s">
        <v>312</v>
      </c>
      <c r="D73" s="129"/>
      <c r="E73" s="131">
        <v>1150863</v>
      </c>
      <c r="F73" s="129">
        <f t="shared" si="4"/>
        <v>0</v>
      </c>
      <c r="G73" s="131">
        <f t="shared" si="5"/>
        <v>95905.25</v>
      </c>
      <c r="H73" s="147">
        <f t="shared" si="6"/>
        <v>0</v>
      </c>
      <c r="I73" s="147">
        <f t="shared" si="7"/>
        <v>1054957.75</v>
      </c>
    </row>
    <row r="74" spans="1:9" x14ac:dyDescent="0.25">
      <c r="A74" s="197"/>
      <c r="B74" s="129" t="s">
        <v>313</v>
      </c>
      <c r="C74" s="130" t="s">
        <v>314</v>
      </c>
      <c r="D74" s="129"/>
      <c r="E74" s="131">
        <v>287716</v>
      </c>
      <c r="F74" s="129">
        <f t="shared" si="4"/>
        <v>0</v>
      </c>
      <c r="G74" s="131">
        <f t="shared" si="5"/>
        <v>23976.333333333332</v>
      </c>
      <c r="H74" s="147">
        <f t="shared" si="6"/>
        <v>0</v>
      </c>
      <c r="I74" s="147">
        <f t="shared" si="7"/>
        <v>263739.66666666663</v>
      </c>
    </row>
    <row r="75" spans="1:9" x14ac:dyDescent="0.25">
      <c r="A75" s="197"/>
      <c r="B75" s="129" t="s">
        <v>315</v>
      </c>
      <c r="C75" s="130" t="s">
        <v>316</v>
      </c>
      <c r="D75" s="129"/>
      <c r="E75" s="131">
        <v>575431</v>
      </c>
      <c r="F75" s="129">
        <f t="shared" si="4"/>
        <v>0</v>
      </c>
      <c r="G75" s="131">
        <f t="shared" si="5"/>
        <v>47952.583333333336</v>
      </c>
      <c r="H75" s="147">
        <f t="shared" si="6"/>
        <v>0</v>
      </c>
      <c r="I75" s="147">
        <f t="shared" si="7"/>
        <v>527478.41666666674</v>
      </c>
    </row>
    <row r="76" spans="1:9" x14ac:dyDescent="0.25">
      <c r="A76" s="197"/>
      <c r="B76" s="129" t="s">
        <v>317</v>
      </c>
      <c r="C76" s="130" t="s">
        <v>318</v>
      </c>
      <c r="D76" s="129"/>
      <c r="E76" s="131">
        <v>287716</v>
      </c>
      <c r="F76" s="129">
        <f t="shared" si="4"/>
        <v>0</v>
      </c>
      <c r="G76" s="131">
        <f t="shared" si="5"/>
        <v>23976.333333333332</v>
      </c>
      <c r="H76" s="147">
        <f t="shared" si="6"/>
        <v>0</v>
      </c>
      <c r="I76" s="147">
        <f t="shared" si="7"/>
        <v>263739.66666666663</v>
      </c>
    </row>
    <row r="77" spans="1:9" x14ac:dyDescent="0.25">
      <c r="A77" s="197"/>
      <c r="B77" s="129" t="s">
        <v>319</v>
      </c>
      <c r="C77" s="130" t="s">
        <v>320</v>
      </c>
      <c r="D77" s="129"/>
      <c r="E77" s="131">
        <v>287716</v>
      </c>
      <c r="F77" s="129">
        <f t="shared" si="4"/>
        <v>0</v>
      </c>
      <c r="G77" s="131">
        <f t="shared" si="5"/>
        <v>23976.333333333332</v>
      </c>
      <c r="H77" s="147">
        <f t="shared" si="6"/>
        <v>0</v>
      </c>
      <c r="I77" s="147">
        <f t="shared" si="7"/>
        <v>263739.66666666663</v>
      </c>
    </row>
    <row r="78" spans="1:9" x14ac:dyDescent="0.25">
      <c r="A78" s="197"/>
      <c r="B78" s="129" t="s">
        <v>321</v>
      </c>
      <c r="C78" s="130" t="s">
        <v>322</v>
      </c>
      <c r="D78" s="129"/>
      <c r="E78" s="131">
        <v>3164873</v>
      </c>
      <c r="F78" s="129">
        <f t="shared" si="4"/>
        <v>0</v>
      </c>
      <c r="G78" s="131">
        <f t="shared" si="5"/>
        <v>263739.41666666669</v>
      </c>
      <c r="H78" s="147">
        <f t="shared" si="6"/>
        <v>0</v>
      </c>
      <c r="I78" s="147">
        <f t="shared" si="7"/>
        <v>2901133.5833333335</v>
      </c>
    </row>
    <row r="79" spans="1:9" x14ac:dyDescent="0.25">
      <c r="A79" s="197"/>
      <c r="B79" s="129" t="s">
        <v>323</v>
      </c>
      <c r="C79" s="130" t="s">
        <v>324</v>
      </c>
      <c r="D79" s="129"/>
      <c r="E79" s="131">
        <v>575431</v>
      </c>
      <c r="F79" s="129">
        <f t="shared" si="4"/>
        <v>0</v>
      </c>
      <c r="G79" s="131">
        <f t="shared" si="5"/>
        <v>47952.583333333336</v>
      </c>
      <c r="H79" s="147">
        <f t="shared" si="6"/>
        <v>0</v>
      </c>
      <c r="I79" s="147">
        <f t="shared" si="7"/>
        <v>527478.41666666674</v>
      </c>
    </row>
    <row r="80" spans="1:9" x14ac:dyDescent="0.25">
      <c r="A80" s="197"/>
      <c r="B80" s="129" t="s">
        <v>325</v>
      </c>
      <c r="C80" s="130" t="s">
        <v>326</v>
      </c>
      <c r="D80" s="129"/>
      <c r="E80" s="131">
        <v>287716</v>
      </c>
      <c r="F80" s="129">
        <f t="shared" si="4"/>
        <v>0</v>
      </c>
      <c r="G80" s="131">
        <f t="shared" si="5"/>
        <v>23976.333333333332</v>
      </c>
      <c r="H80" s="147">
        <f t="shared" si="6"/>
        <v>0</v>
      </c>
      <c r="I80" s="147">
        <f t="shared" si="7"/>
        <v>263739.66666666663</v>
      </c>
    </row>
    <row r="81" spans="1:9" x14ac:dyDescent="0.25">
      <c r="A81" s="197"/>
      <c r="B81" s="129" t="s">
        <v>327</v>
      </c>
      <c r="C81" s="130" t="s">
        <v>328</v>
      </c>
      <c r="D81" s="129"/>
      <c r="E81" s="131">
        <v>1726294</v>
      </c>
      <c r="F81" s="129">
        <f t="shared" si="4"/>
        <v>0</v>
      </c>
      <c r="G81" s="131">
        <f t="shared" si="5"/>
        <v>143857.83333333334</v>
      </c>
      <c r="H81" s="147">
        <f t="shared" si="6"/>
        <v>0</v>
      </c>
      <c r="I81" s="147">
        <f t="shared" si="7"/>
        <v>1582436.1666666667</v>
      </c>
    </row>
    <row r="82" spans="1:9" x14ac:dyDescent="0.25">
      <c r="A82" s="197"/>
      <c r="B82" s="129" t="s">
        <v>329</v>
      </c>
      <c r="C82" s="130" t="s">
        <v>330</v>
      </c>
      <c r="D82" s="129"/>
      <c r="E82" s="131">
        <v>863147</v>
      </c>
      <c r="F82" s="129">
        <f t="shared" si="4"/>
        <v>0</v>
      </c>
      <c r="G82" s="131">
        <f t="shared" si="5"/>
        <v>71928.916666666672</v>
      </c>
      <c r="H82" s="147">
        <f t="shared" si="6"/>
        <v>0</v>
      </c>
      <c r="I82" s="147">
        <f t="shared" si="7"/>
        <v>791218.08333333337</v>
      </c>
    </row>
    <row r="83" spans="1:9" x14ac:dyDescent="0.25">
      <c r="A83" s="197"/>
      <c r="B83" s="129" t="s">
        <v>331</v>
      </c>
      <c r="C83" s="130" t="s">
        <v>332</v>
      </c>
      <c r="D83" s="129"/>
      <c r="E83" s="131">
        <v>287716</v>
      </c>
      <c r="F83" s="129">
        <f t="shared" si="4"/>
        <v>0</v>
      </c>
      <c r="G83" s="131">
        <f t="shared" si="5"/>
        <v>23976.333333333332</v>
      </c>
      <c r="H83" s="147">
        <f t="shared" si="6"/>
        <v>0</v>
      </c>
      <c r="I83" s="147">
        <f t="shared" si="7"/>
        <v>263739.66666666663</v>
      </c>
    </row>
    <row r="84" spans="1:9" x14ac:dyDescent="0.25">
      <c r="A84" s="197"/>
      <c r="B84" s="129" t="s">
        <v>333</v>
      </c>
      <c r="C84" s="130" t="s">
        <v>334</v>
      </c>
      <c r="D84" s="129"/>
      <c r="E84" s="131">
        <v>1438579</v>
      </c>
      <c r="F84" s="129">
        <f t="shared" si="4"/>
        <v>0</v>
      </c>
      <c r="G84" s="131">
        <f t="shared" si="5"/>
        <v>119881.58333333333</v>
      </c>
      <c r="H84" s="147">
        <f t="shared" si="6"/>
        <v>0</v>
      </c>
      <c r="I84" s="147">
        <f t="shared" si="7"/>
        <v>1318697.4166666665</v>
      </c>
    </row>
    <row r="85" spans="1:9" x14ac:dyDescent="0.25">
      <c r="A85" s="197"/>
      <c r="B85" s="129" t="s">
        <v>335</v>
      </c>
      <c r="C85" s="130" t="s">
        <v>336</v>
      </c>
      <c r="D85" s="129"/>
      <c r="E85" s="131">
        <v>287716</v>
      </c>
      <c r="F85" s="129">
        <f t="shared" si="4"/>
        <v>0</v>
      </c>
      <c r="G85" s="131">
        <f t="shared" si="5"/>
        <v>23976.333333333332</v>
      </c>
      <c r="H85" s="147">
        <f t="shared" si="6"/>
        <v>0</v>
      </c>
      <c r="I85" s="147">
        <f t="shared" si="7"/>
        <v>263739.66666666663</v>
      </c>
    </row>
    <row r="86" spans="1:9" x14ac:dyDescent="0.25">
      <c r="A86" s="197"/>
      <c r="B86" s="127" t="s">
        <v>263</v>
      </c>
      <c r="C86" s="125" t="s">
        <v>264</v>
      </c>
      <c r="D86" s="127"/>
      <c r="E86" s="128">
        <v>423111</v>
      </c>
      <c r="F86" s="127">
        <f t="shared" si="4"/>
        <v>0</v>
      </c>
      <c r="G86" s="128">
        <f t="shared" si="5"/>
        <v>35259.25</v>
      </c>
      <c r="H86" s="126">
        <f t="shared" si="6"/>
        <v>0</v>
      </c>
      <c r="I86" s="126">
        <f t="shared" si="7"/>
        <v>387851.75</v>
      </c>
    </row>
    <row r="87" spans="1:9" x14ac:dyDescent="0.25">
      <c r="A87" s="197"/>
      <c r="B87" s="129" t="s">
        <v>337</v>
      </c>
      <c r="C87" s="130" t="s">
        <v>338</v>
      </c>
      <c r="D87" s="129"/>
      <c r="E87" s="131">
        <v>253867</v>
      </c>
      <c r="F87" s="129">
        <f t="shared" si="4"/>
        <v>0</v>
      </c>
      <c r="G87" s="131">
        <f t="shared" si="5"/>
        <v>21155.583333333332</v>
      </c>
      <c r="H87" s="147">
        <f t="shared" si="6"/>
        <v>0</v>
      </c>
      <c r="I87" s="147">
        <f t="shared" si="7"/>
        <v>232711.41666666666</v>
      </c>
    </row>
    <row r="88" spans="1:9" x14ac:dyDescent="0.25">
      <c r="A88" s="197"/>
      <c r="B88" s="127" t="s">
        <v>339</v>
      </c>
      <c r="C88" s="125" t="s">
        <v>340</v>
      </c>
      <c r="D88" s="127"/>
      <c r="E88" s="128">
        <v>169245</v>
      </c>
      <c r="F88" s="127">
        <f t="shared" si="4"/>
        <v>0</v>
      </c>
      <c r="G88" s="128">
        <f t="shared" si="5"/>
        <v>14103.75</v>
      </c>
      <c r="H88" s="126">
        <f t="shared" si="6"/>
        <v>0</v>
      </c>
      <c r="I88" s="126">
        <f t="shared" si="7"/>
        <v>155141.25</v>
      </c>
    </row>
    <row r="89" spans="1:9" ht="30" x14ac:dyDescent="0.25">
      <c r="A89" s="197"/>
      <c r="B89" s="129" t="s">
        <v>341</v>
      </c>
      <c r="C89" s="130" t="s">
        <v>342</v>
      </c>
      <c r="D89" s="129"/>
      <c r="E89" s="131">
        <v>5077337</v>
      </c>
      <c r="F89" s="129">
        <f t="shared" si="4"/>
        <v>0</v>
      </c>
      <c r="G89" s="131">
        <f t="shared" si="5"/>
        <v>423111.41666666669</v>
      </c>
      <c r="H89" s="147">
        <f t="shared" si="6"/>
        <v>0</v>
      </c>
      <c r="I89" s="147">
        <f t="shared" si="7"/>
        <v>4654225.583333334</v>
      </c>
    </row>
    <row r="90" spans="1:9" x14ac:dyDescent="0.25">
      <c r="A90" s="197"/>
      <c r="B90" s="129" t="s">
        <v>343</v>
      </c>
      <c r="C90" s="130" t="s">
        <v>344</v>
      </c>
      <c r="D90" s="129"/>
      <c r="E90" s="131">
        <v>2877157</v>
      </c>
      <c r="F90" s="129">
        <f t="shared" si="4"/>
        <v>0</v>
      </c>
      <c r="G90" s="131">
        <f t="shared" si="5"/>
        <v>239763.08333333334</v>
      </c>
      <c r="H90" s="147">
        <f t="shared" si="6"/>
        <v>0</v>
      </c>
      <c r="I90" s="147">
        <f t="shared" si="7"/>
        <v>2637393.916666667</v>
      </c>
    </row>
    <row r="91" spans="1:9" x14ac:dyDescent="0.25">
      <c r="A91" s="197"/>
      <c r="B91" s="129" t="s">
        <v>345</v>
      </c>
      <c r="C91" s="130" t="s">
        <v>346</v>
      </c>
      <c r="D91" s="129"/>
      <c r="E91" s="131">
        <v>361568</v>
      </c>
      <c r="F91" s="129">
        <f t="shared" si="4"/>
        <v>0</v>
      </c>
      <c r="G91" s="131">
        <f t="shared" si="5"/>
        <v>30130.666666666668</v>
      </c>
      <c r="H91" s="147">
        <f t="shared" si="6"/>
        <v>0</v>
      </c>
      <c r="I91" s="147">
        <f t="shared" si="7"/>
        <v>331437.33333333337</v>
      </c>
    </row>
    <row r="92" spans="1:9" x14ac:dyDescent="0.25">
      <c r="A92" s="197"/>
      <c r="B92" s="129" t="s">
        <v>347</v>
      </c>
      <c r="C92" s="130" t="s">
        <v>348</v>
      </c>
      <c r="D92" s="129"/>
      <c r="E92" s="131">
        <v>180784</v>
      </c>
      <c r="F92" s="129">
        <f t="shared" si="4"/>
        <v>0</v>
      </c>
      <c r="G92" s="131">
        <f t="shared" si="5"/>
        <v>15065.333333333334</v>
      </c>
      <c r="H92" s="147">
        <f t="shared" si="6"/>
        <v>0</v>
      </c>
      <c r="I92" s="147">
        <f t="shared" si="7"/>
        <v>165718.66666666669</v>
      </c>
    </row>
    <row r="93" spans="1:9" x14ac:dyDescent="0.25">
      <c r="A93" s="197"/>
      <c r="B93" s="129" t="s">
        <v>349</v>
      </c>
      <c r="C93" s="130" t="s">
        <v>350</v>
      </c>
      <c r="D93" s="129"/>
      <c r="E93" s="131">
        <v>180784</v>
      </c>
      <c r="F93" s="129">
        <f t="shared" si="4"/>
        <v>0</v>
      </c>
      <c r="G93" s="131">
        <f t="shared" si="5"/>
        <v>15065.333333333334</v>
      </c>
      <c r="H93" s="147">
        <f t="shared" si="6"/>
        <v>0</v>
      </c>
      <c r="I93" s="147">
        <f t="shared" si="7"/>
        <v>165718.66666666669</v>
      </c>
    </row>
    <row r="94" spans="1:9" x14ac:dyDescent="0.25">
      <c r="A94" s="197"/>
      <c r="B94" s="129" t="s">
        <v>351</v>
      </c>
      <c r="C94" s="130" t="s">
        <v>352</v>
      </c>
      <c r="D94" s="129"/>
      <c r="E94" s="131">
        <v>180784</v>
      </c>
      <c r="F94" s="129">
        <f t="shared" si="4"/>
        <v>0</v>
      </c>
      <c r="G94" s="131">
        <f t="shared" si="5"/>
        <v>15065.333333333334</v>
      </c>
      <c r="H94" s="147">
        <f t="shared" si="6"/>
        <v>0</v>
      </c>
      <c r="I94" s="147">
        <f t="shared" si="7"/>
        <v>165718.66666666669</v>
      </c>
    </row>
    <row r="95" spans="1:9" x14ac:dyDescent="0.25">
      <c r="A95" s="197"/>
      <c r="B95" s="129" t="s">
        <v>353</v>
      </c>
      <c r="C95" s="130" t="s">
        <v>354</v>
      </c>
      <c r="D95" s="129"/>
      <c r="E95" s="131">
        <v>180784</v>
      </c>
      <c r="F95" s="129">
        <f t="shared" si="4"/>
        <v>0</v>
      </c>
      <c r="G95" s="131">
        <f t="shared" si="5"/>
        <v>15065.333333333334</v>
      </c>
      <c r="H95" s="147">
        <f t="shared" si="6"/>
        <v>0</v>
      </c>
      <c r="I95" s="147">
        <f t="shared" si="7"/>
        <v>165718.66666666669</v>
      </c>
    </row>
    <row r="96" spans="1:9" x14ac:dyDescent="0.25">
      <c r="A96" s="197"/>
      <c r="B96" s="129" t="s">
        <v>355</v>
      </c>
      <c r="C96" s="130" t="s">
        <v>356</v>
      </c>
      <c r="D96" s="129"/>
      <c r="E96" s="131">
        <v>180784</v>
      </c>
      <c r="F96" s="129">
        <f t="shared" si="4"/>
        <v>0</v>
      </c>
      <c r="G96" s="131">
        <f t="shared" si="5"/>
        <v>15065.333333333334</v>
      </c>
      <c r="H96" s="147">
        <f t="shared" si="6"/>
        <v>0</v>
      </c>
      <c r="I96" s="147">
        <f t="shared" si="7"/>
        <v>165718.66666666669</v>
      </c>
    </row>
    <row r="97" spans="1:9" x14ac:dyDescent="0.25">
      <c r="A97" s="197"/>
      <c r="B97" s="129" t="s">
        <v>357</v>
      </c>
      <c r="C97" s="130" t="s">
        <v>358</v>
      </c>
      <c r="D97" s="129"/>
      <c r="E97" s="131">
        <v>180784</v>
      </c>
      <c r="F97" s="129">
        <f t="shared" si="4"/>
        <v>0</v>
      </c>
      <c r="G97" s="131">
        <f t="shared" si="5"/>
        <v>15065.333333333334</v>
      </c>
      <c r="H97" s="147">
        <f t="shared" si="6"/>
        <v>0</v>
      </c>
      <c r="I97" s="147">
        <f t="shared" si="7"/>
        <v>165718.66666666669</v>
      </c>
    </row>
    <row r="98" spans="1:9" x14ac:dyDescent="0.25">
      <c r="A98" s="197"/>
      <c r="B98" s="129" t="s">
        <v>359</v>
      </c>
      <c r="C98" s="130" t="s">
        <v>360</v>
      </c>
      <c r="D98" s="129"/>
      <c r="E98" s="131">
        <v>180784</v>
      </c>
      <c r="F98" s="129">
        <f t="shared" si="4"/>
        <v>0</v>
      </c>
      <c r="G98" s="131">
        <f t="shared" si="5"/>
        <v>15065.333333333334</v>
      </c>
      <c r="H98" s="147">
        <f t="shared" si="6"/>
        <v>0</v>
      </c>
      <c r="I98" s="147">
        <f t="shared" si="7"/>
        <v>165718.66666666669</v>
      </c>
    </row>
    <row r="99" spans="1:9" x14ac:dyDescent="0.25">
      <c r="A99" s="197"/>
      <c r="B99" s="129" t="s">
        <v>361</v>
      </c>
      <c r="C99" s="130" t="s">
        <v>362</v>
      </c>
      <c r="D99" s="129"/>
      <c r="E99" s="131">
        <v>180784</v>
      </c>
      <c r="F99" s="129">
        <f t="shared" si="4"/>
        <v>0</v>
      </c>
      <c r="G99" s="131">
        <f t="shared" si="5"/>
        <v>15065.333333333334</v>
      </c>
      <c r="H99" s="147">
        <f t="shared" si="6"/>
        <v>0</v>
      </c>
      <c r="I99" s="147">
        <f t="shared" si="7"/>
        <v>165718.66666666669</v>
      </c>
    </row>
    <row r="100" spans="1:9" x14ac:dyDescent="0.25">
      <c r="A100" s="197"/>
      <c r="B100" s="129" t="s">
        <v>363</v>
      </c>
      <c r="C100" s="130" t="s">
        <v>364</v>
      </c>
      <c r="D100" s="129"/>
      <c r="E100" s="131">
        <v>180784</v>
      </c>
      <c r="F100" s="129">
        <f t="shared" si="4"/>
        <v>0</v>
      </c>
      <c r="G100" s="131">
        <f t="shared" si="5"/>
        <v>15065.333333333334</v>
      </c>
      <c r="H100" s="147">
        <f t="shared" si="6"/>
        <v>0</v>
      </c>
      <c r="I100" s="147">
        <f t="shared" si="7"/>
        <v>165718.66666666669</v>
      </c>
    </row>
    <row r="101" spans="1:9" x14ac:dyDescent="0.25">
      <c r="A101" s="197"/>
      <c r="B101" s="129" t="s">
        <v>365</v>
      </c>
      <c r="C101" s="130" t="s">
        <v>366</v>
      </c>
      <c r="D101" s="129"/>
      <c r="E101" s="131">
        <v>84622</v>
      </c>
      <c r="F101" s="129">
        <f t="shared" si="4"/>
        <v>0</v>
      </c>
      <c r="G101" s="131">
        <f t="shared" si="5"/>
        <v>7051.833333333333</v>
      </c>
      <c r="H101" s="147">
        <f t="shared" si="6"/>
        <v>0</v>
      </c>
      <c r="I101" s="147">
        <f t="shared" si="7"/>
        <v>77570.166666666657</v>
      </c>
    </row>
    <row r="102" spans="1:9" x14ac:dyDescent="0.25">
      <c r="A102" s="197"/>
      <c r="B102" s="127" t="s">
        <v>367</v>
      </c>
      <c r="C102" s="125" t="s">
        <v>368</v>
      </c>
      <c r="D102" s="127"/>
      <c r="E102" s="128">
        <v>169245</v>
      </c>
      <c r="F102" s="127">
        <f t="shared" si="4"/>
        <v>0</v>
      </c>
      <c r="G102" s="128">
        <f t="shared" si="5"/>
        <v>14103.75</v>
      </c>
      <c r="H102" s="126">
        <f t="shared" si="6"/>
        <v>0</v>
      </c>
      <c r="I102" s="126">
        <f t="shared" si="7"/>
        <v>155141.25</v>
      </c>
    </row>
    <row r="103" spans="1:9" x14ac:dyDescent="0.25">
      <c r="A103" s="197"/>
      <c r="B103" s="129" t="s">
        <v>369</v>
      </c>
      <c r="C103" s="130" t="s">
        <v>370</v>
      </c>
      <c r="D103" s="129"/>
      <c r="E103" s="131">
        <v>187378</v>
      </c>
      <c r="F103" s="129">
        <f t="shared" si="4"/>
        <v>0</v>
      </c>
      <c r="G103" s="131">
        <f t="shared" si="5"/>
        <v>15614.833333333334</v>
      </c>
      <c r="H103" s="147">
        <f t="shared" si="6"/>
        <v>0</v>
      </c>
      <c r="I103" s="147">
        <f t="shared" si="7"/>
        <v>171763.16666666669</v>
      </c>
    </row>
    <row r="104" spans="1:9" x14ac:dyDescent="0.25">
      <c r="A104" s="197"/>
      <c r="B104" s="129" t="s">
        <v>371</v>
      </c>
      <c r="C104" s="130" t="s">
        <v>372</v>
      </c>
      <c r="D104" s="129"/>
      <c r="E104" s="131">
        <v>187378</v>
      </c>
      <c r="F104" s="129">
        <f t="shared" si="4"/>
        <v>0</v>
      </c>
      <c r="G104" s="131">
        <f t="shared" si="5"/>
        <v>15614.833333333334</v>
      </c>
      <c r="H104" s="147">
        <f t="shared" si="6"/>
        <v>0</v>
      </c>
      <c r="I104" s="147">
        <f t="shared" si="7"/>
        <v>171763.16666666669</v>
      </c>
    </row>
    <row r="105" spans="1:9" x14ac:dyDescent="0.25">
      <c r="A105" s="197"/>
      <c r="B105" s="129" t="s">
        <v>373</v>
      </c>
      <c r="C105" s="130" t="s">
        <v>374</v>
      </c>
      <c r="D105" s="129"/>
      <c r="E105" s="131">
        <v>187378</v>
      </c>
      <c r="F105" s="129">
        <f t="shared" si="4"/>
        <v>0</v>
      </c>
      <c r="G105" s="131">
        <f t="shared" si="5"/>
        <v>15614.833333333334</v>
      </c>
      <c r="H105" s="147">
        <f t="shared" si="6"/>
        <v>0</v>
      </c>
      <c r="I105" s="147">
        <f t="shared" si="7"/>
        <v>171763.16666666669</v>
      </c>
    </row>
    <row r="106" spans="1:9" x14ac:dyDescent="0.25">
      <c r="A106" s="197"/>
      <c r="B106" s="129" t="s">
        <v>375</v>
      </c>
      <c r="C106" s="130" t="s">
        <v>376</v>
      </c>
      <c r="D106" s="129"/>
      <c r="E106" s="131">
        <v>187378</v>
      </c>
      <c r="F106" s="129">
        <f t="shared" si="4"/>
        <v>0</v>
      </c>
      <c r="G106" s="131">
        <f t="shared" si="5"/>
        <v>15614.833333333334</v>
      </c>
      <c r="H106" s="147">
        <f t="shared" si="6"/>
        <v>0</v>
      </c>
      <c r="I106" s="147">
        <f t="shared" si="7"/>
        <v>171763.16666666669</v>
      </c>
    </row>
    <row r="107" spans="1:9" x14ac:dyDescent="0.25">
      <c r="A107" s="197"/>
      <c r="B107" s="129" t="s">
        <v>377</v>
      </c>
      <c r="C107" s="130" t="s">
        <v>378</v>
      </c>
      <c r="D107" s="129"/>
      <c r="E107" s="131">
        <v>187378</v>
      </c>
      <c r="F107" s="129">
        <f t="shared" si="4"/>
        <v>0</v>
      </c>
      <c r="G107" s="131">
        <f t="shared" si="5"/>
        <v>15614.833333333334</v>
      </c>
      <c r="H107" s="147">
        <f t="shared" si="6"/>
        <v>0</v>
      </c>
      <c r="I107" s="147">
        <f t="shared" si="7"/>
        <v>171763.16666666669</v>
      </c>
    </row>
    <row r="108" spans="1:9" x14ac:dyDescent="0.25">
      <c r="A108" s="197"/>
      <c r="B108" s="129" t="s">
        <v>379</v>
      </c>
      <c r="C108" s="130" t="s">
        <v>380</v>
      </c>
      <c r="D108" s="129"/>
      <c r="E108" s="131">
        <v>187378</v>
      </c>
      <c r="F108" s="129">
        <f t="shared" si="4"/>
        <v>0</v>
      </c>
      <c r="G108" s="131">
        <f t="shared" si="5"/>
        <v>15614.833333333334</v>
      </c>
      <c r="H108" s="147">
        <f t="shared" si="6"/>
        <v>0</v>
      </c>
      <c r="I108" s="147">
        <f t="shared" si="7"/>
        <v>171763.16666666669</v>
      </c>
    </row>
    <row r="109" spans="1:9" x14ac:dyDescent="0.25">
      <c r="A109" s="197"/>
      <c r="B109" s="129" t="s">
        <v>381</v>
      </c>
      <c r="C109" s="130" t="s">
        <v>382</v>
      </c>
      <c r="D109" s="129"/>
      <c r="E109" s="131">
        <v>187378</v>
      </c>
      <c r="F109" s="129">
        <f t="shared" si="4"/>
        <v>0</v>
      </c>
      <c r="G109" s="131">
        <f t="shared" si="5"/>
        <v>15614.833333333334</v>
      </c>
      <c r="H109" s="147">
        <f t="shared" si="6"/>
        <v>0</v>
      </c>
      <c r="I109" s="147">
        <f t="shared" si="7"/>
        <v>171763.16666666669</v>
      </c>
    </row>
    <row r="110" spans="1:9" x14ac:dyDescent="0.25">
      <c r="A110" s="197"/>
      <c r="B110" s="129" t="s">
        <v>383</v>
      </c>
      <c r="C110" s="130" t="s">
        <v>384</v>
      </c>
      <c r="D110" s="129"/>
      <c r="E110" s="131">
        <v>84622</v>
      </c>
      <c r="F110" s="129">
        <f t="shared" si="4"/>
        <v>0</v>
      </c>
      <c r="G110" s="131">
        <f t="shared" si="5"/>
        <v>7051.833333333333</v>
      </c>
      <c r="H110" s="147">
        <f t="shared" si="6"/>
        <v>0</v>
      </c>
      <c r="I110" s="147">
        <f t="shared" si="7"/>
        <v>77570.166666666657</v>
      </c>
    </row>
    <row r="111" spans="1:9" x14ac:dyDescent="0.25">
      <c r="A111" s="197"/>
      <c r="B111" s="129" t="s">
        <v>385</v>
      </c>
      <c r="C111" s="130" t="s">
        <v>386</v>
      </c>
      <c r="D111" s="129"/>
      <c r="E111" s="131">
        <v>6262048</v>
      </c>
      <c r="F111" s="129">
        <f t="shared" si="4"/>
        <v>0</v>
      </c>
      <c r="G111" s="131">
        <f t="shared" si="5"/>
        <v>521837.33333333331</v>
      </c>
      <c r="H111" s="147">
        <f t="shared" si="6"/>
        <v>0</v>
      </c>
      <c r="I111" s="147">
        <f t="shared" si="7"/>
        <v>5740210.666666666</v>
      </c>
    </row>
    <row r="112" spans="1:9" x14ac:dyDescent="0.25">
      <c r="A112" s="197"/>
      <c r="B112" s="129" t="s">
        <v>273</v>
      </c>
      <c r="C112" s="130" t="s">
        <v>274</v>
      </c>
      <c r="D112" s="129"/>
      <c r="E112" s="131">
        <v>3808002</v>
      </c>
      <c r="F112" s="129">
        <f t="shared" si="4"/>
        <v>0</v>
      </c>
      <c r="G112" s="131">
        <f t="shared" si="5"/>
        <v>317333.5</v>
      </c>
      <c r="H112" s="147">
        <f t="shared" si="6"/>
        <v>0</v>
      </c>
      <c r="I112" s="147">
        <f t="shared" si="7"/>
        <v>3490668.5</v>
      </c>
    </row>
    <row r="113" spans="1:9" x14ac:dyDescent="0.25">
      <c r="A113" s="197"/>
      <c r="B113" s="129" t="s">
        <v>387</v>
      </c>
      <c r="C113" s="130" t="s">
        <v>388</v>
      </c>
      <c r="D113" s="129"/>
      <c r="E113" s="131">
        <v>9646939</v>
      </c>
      <c r="F113" s="129">
        <f t="shared" si="4"/>
        <v>0</v>
      </c>
      <c r="G113" s="131">
        <f t="shared" si="5"/>
        <v>803911.58333333337</v>
      </c>
      <c r="H113" s="147">
        <f t="shared" si="6"/>
        <v>0</v>
      </c>
      <c r="I113" s="147">
        <f t="shared" si="7"/>
        <v>8843027.4166666679</v>
      </c>
    </row>
    <row r="114" spans="1:9" x14ac:dyDescent="0.25">
      <c r="A114" s="197"/>
      <c r="B114" s="129" t="s">
        <v>389</v>
      </c>
      <c r="C114" s="130" t="s">
        <v>390</v>
      </c>
      <c r="D114" s="129"/>
      <c r="E114" s="131">
        <v>4231114</v>
      </c>
      <c r="F114" s="129">
        <f t="shared" si="4"/>
        <v>0</v>
      </c>
      <c r="G114" s="131">
        <f t="shared" si="5"/>
        <v>352592.83333333331</v>
      </c>
      <c r="H114" s="147">
        <f t="shared" si="6"/>
        <v>0</v>
      </c>
      <c r="I114" s="147">
        <f t="shared" si="7"/>
        <v>3878521.1666666665</v>
      </c>
    </row>
    <row r="115" spans="1:9" x14ac:dyDescent="0.25">
      <c r="A115" s="197"/>
      <c r="B115" s="129" t="s">
        <v>391</v>
      </c>
      <c r="C115" s="130" t="s">
        <v>392</v>
      </c>
      <c r="D115" s="129"/>
      <c r="E115" s="131">
        <v>3384891</v>
      </c>
      <c r="F115" s="129">
        <f t="shared" si="4"/>
        <v>0</v>
      </c>
      <c r="G115" s="131">
        <f t="shared" si="5"/>
        <v>282074.25</v>
      </c>
      <c r="H115" s="147">
        <f t="shared" si="6"/>
        <v>0</v>
      </c>
      <c r="I115" s="147">
        <f t="shared" si="7"/>
        <v>3102816.75</v>
      </c>
    </row>
    <row r="116" spans="1:9" x14ac:dyDescent="0.25">
      <c r="A116" s="197"/>
      <c r="B116" s="129" t="s">
        <v>393</v>
      </c>
      <c r="C116" s="130" t="s">
        <v>394</v>
      </c>
      <c r="D116" s="129"/>
      <c r="E116" s="131">
        <v>2877157</v>
      </c>
      <c r="F116" s="129">
        <f t="shared" si="4"/>
        <v>0</v>
      </c>
      <c r="G116" s="131">
        <f t="shared" si="5"/>
        <v>239763.08333333334</v>
      </c>
      <c r="H116" s="147">
        <f t="shared" si="6"/>
        <v>0</v>
      </c>
      <c r="I116" s="147">
        <f t="shared" si="7"/>
        <v>2637393.916666667</v>
      </c>
    </row>
    <row r="117" spans="1:9" x14ac:dyDescent="0.25">
      <c r="A117" s="197"/>
      <c r="B117" s="127" t="s">
        <v>395</v>
      </c>
      <c r="C117" s="125" t="s">
        <v>396</v>
      </c>
      <c r="D117" s="127"/>
      <c r="E117" s="128">
        <v>1692446</v>
      </c>
      <c r="F117" s="127">
        <f t="shared" si="4"/>
        <v>0</v>
      </c>
      <c r="G117" s="128">
        <f t="shared" si="5"/>
        <v>141037.16666666666</v>
      </c>
      <c r="H117" s="126">
        <f t="shared" si="6"/>
        <v>0</v>
      </c>
      <c r="I117" s="126">
        <f t="shared" si="7"/>
        <v>1551408.8333333333</v>
      </c>
    </row>
    <row r="118" spans="1:9" ht="30" x14ac:dyDescent="0.25">
      <c r="A118" s="197"/>
      <c r="B118" s="129" t="s">
        <v>397</v>
      </c>
      <c r="C118" s="130" t="s">
        <v>398</v>
      </c>
      <c r="D118" s="129"/>
      <c r="E118" s="131">
        <v>174127</v>
      </c>
      <c r="F118" s="129">
        <f t="shared" si="4"/>
        <v>0</v>
      </c>
      <c r="G118" s="131">
        <f t="shared" si="5"/>
        <v>14510.583333333334</v>
      </c>
      <c r="H118" s="147">
        <f t="shared" si="6"/>
        <v>0</v>
      </c>
      <c r="I118" s="147">
        <f t="shared" si="7"/>
        <v>159616.41666666669</v>
      </c>
    </row>
    <row r="119" spans="1:9" x14ac:dyDescent="0.25">
      <c r="A119" s="197"/>
      <c r="B119" s="129" t="s">
        <v>399</v>
      </c>
      <c r="C119" s="130" t="s">
        <v>400</v>
      </c>
      <c r="D119" s="129"/>
      <c r="E119" s="131">
        <v>174127</v>
      </c>
      <c r="F119" s="129">
        <f t="shared" si="4"/>
        <v>0</v>
      </c>
      <c r="G119" s="131">
        <f t="shared" si="5"/>
        <v>14510.583333333334</v>
      </c>
      <c r="H119" s="147">
        <f t="shared" si="6"/>
        <v>0</v>
      </c>
      <c r="I119" s="147">
        <f t="shared" si="7"/>
        <v>159616.41666666669</v>
      </c>
    </row>
    <row r="120" spans="1:9" x14ac:dyDescent="0.25">
      <c r="A120" s="197"/>
      <c r="B120" s="129" t="s">
        <v>401</v>
      </c>
      <c r="C120" s="130" t="s">
        <v>402</v>
      </c>
      <c r="D120" s="129"/>
      <c r="E120" s="131">
        <v>1044760</v>
      </c>
      <c r="F120" s="129">
        <f t="shared" si="4"/>
        <v>0</v>
      </c>
      <c r="G120" s="131">
        <f t="shared" si="5"/>
        <v>87063.333333333328</v>
      </c>
      <c r="H120" s="147">
        <f t="shared" si="6"/>
        <v>0</v>
      </c>
      <c r="I120" s="147">
        <f t="shared" si="7"/>
        <v>957696.66666666663</v>
      </c>
    </row>
    <row r="121" spans="1:9" x14ac:dyDescent="0.25">
      <c r="A121" s="197"/>
      <c r="B121" s="129" t="s">
        <v>403</v>
      </c>
      <c r="C121" s="130" t="s">
        <v>404</v>
      </c>
      <c r="D121" s="129"/>
      <c r="E121" s="131">
        <v>174127</v>
      </c>
      <c r="F121" s="129">
        <f t="shared" si="4"/>
        <v>0</v>
      </c>
      <c r="G121" s="131">
        <f t="shared" si="5"/>
        <v>14510.583333333334</v>
      </c>
      <c r="H121" s="147">
        <f t="shared" si="6"/>
        <v>0</v>
      </c>
      <c r="I121" s="147">
        <f t="shared" si="7"/>
        <v>159616.41666666669</v>
      </c>
    </row>
    <row r="122" spans="1:9" x14ac:dyDescent="0.25">
      <c r="A122" s="197"/>
      <c r="B122" s="129" t="s">
        <v>405</v>
      </c>
      <c r="C122" s="130" t="s">
        <v>406</v>
      </c>
      <c r="D122" s="129"/>
      <c r="E122" s="131">
        <v>174127</v>
      </c>
      <c r="F122" s="129">
        <f t="shared" si="4"/>
        <v>0</v>
      </c>
      <c r="G122" s="131">
        <f t="shared" si="5"/>
        <v>14510.583333333334</v>
      </c>
      <c r="H122" s="147">
        <f t="shared" si="6"/>
        <v>0</v>
      </c>
      <c r="I122" s="147">
        <f t="shared" si="7"/>
        <v>159616.41666666669</v>
      </c>
    </row>
    <row r="123" spans="1:9" x14ac:dyDescent="0.25">
      <c r="A123" s="197"/>
      <c r="B123" s="129" t="s">
        <v>407</v>
      </c>
      <c r="C123" s="130" t="s">
        <v>408</v>
      </c>
      <c r="D123" s="129"/>
      <c r="E123" s="131">
        <v>174127</v>
      </c>
      <c r="F123" s="129">
        <f t="shared" si="4"/>
        <v>0</v>
      </c>
      <c r="G123" s="131">
        <f t="shared" si="5"/>
        <v>14510.583333333334</v>
      </c>
      <c r="H123" s="147">
        <f t="shared" si="6"/>
        <v>0</v>
      </c>
      <c r="I123" s="147">
        <f t="shared" si="7"/>
        <v>159616.41666666669</v>
      </c>
    </row>
    <row r="124" spans="1:9" x14ac:dyDescent="0.25">
      <c r="A124" s="197"/>
      <c r="B124" s="129" t="s">
        <v>409</v>
      </c>
      <c r="C124" s="130" t="s">
        <v>410</v>
      </c>
      <c r="D124" s="129"/>
      <c r="E124" s="131">
        <v>174127</v>
      </c>
      <c r="F124" s="129">
        <f t="shared" si="4"/>
        <v>0</v>
      </c>
      <c r="G124" s="131">
        <f t="shared" si="5"/>
        <v>14510.583333333334</v>
      </c>
      <c r="H124" s="147">
        <f t="shared" si="6"/>
        <v>0</v>
      </c>
      <c r="I124" s="147">
        <f t="shared" si="7"/>
        <v>159616.41666666669</v>
      </c>
    </row>
    <row r="125" spans="1:9" ht="30" x14ac:dyDescent="0.25">
      <c r="A125" s="197"/>
      <c r="B125" s="129" t="s">
        <v>411</v>
      </c>
      <c r="C125" s="130" t="s">
        <v>412</v>
      </c>
      <c r="D125" s="129"/>
      <c r="E125" s="131">
        <v>522380</v>
      </c>
      <c r="F125" s="129">
        <f t="shared" si="4"/>
        <v>0</v>
      </c>
      <c r="G125" s="131">
        <f t="shared" si="5"/>
        <v>43531.666666666664</v>
      </c>
      <c r="H125" s="147">
        <f t="shared" si="6"/>
        <v>0</v>
      </c>
      <c r="I125" s="147">
        <f t="shared" si="7"/>
        <v>478848.33333333331</v>
      </c>
    </row>
    <row r="126" spans="1:9" x14ac:dyDescent="0.25">
      <c r="A126" s="197"/>
      <c r="B126" s="129" t="s">
        <v>413</v>
      </c>
      <c r="C126" s="130" t="s">
        <v>414</v>
      </c>
      <c r="D126" s="129"/>
      <c r="E126" s="131">
        <v>174127</v>
      </c>
      <c r="F126" s="129">
        <f t="shared" si="4"/>
        <v>0</v>
      </c>
      <c r="G126" s="131">
        <f t="shared" si="5"/>
        <v>14510.583333333334</v>
      </c>
      <c r="H126" s="147">
        <f t="shared" si="6"/>
        <v>0</v>
      </c>
      <c r="I126" s="147">
        <f t="shared" si="7"/>
        <v>159616.41666666669</v>
      </c>
    </row>
    <row r="127" spans="1:9" x14ac:dyDescent="0.25">
      <c r="A127" s="197"/>
      <c r="B127" s="129" t="s">
        <v>415</v>
      </c>
      <c r="C127" s="130" t="s">
        <v>416</v>
      </c>
      <c r="D127" s="129"/>
      <c r="E127" s="131">
        <v>174127</v>
      </c>
      <c r="F127" s="129">
        <f t="shared" si="4"/>
        <v>0</v>
      </c>
      <c r="G127" s="131">
        <f t="shared" si="5"/>
        <v>14510.583333333334</v>
      </c>
      <c r="H127" s="147">
        <f t="shared" si="6"/>
        <v>0</v>
      </c>
      <c r="I127" s="147">
        <f t="shared" si="7"/>
        <v>159616.41666666669</v>
      </c>
    </row>
    <row r="128" spans="1:9" ht="30" x14ac:dyDescent="0.25">
      <c r="A128" s="197"/>
      <c r="B128" s="129" t="s">
        <v>417</v>
      </c>
      <c r="C128" s="130" t="s">
        <v>418</v>
      </c>
      <c r="D128" s="129"/>
      <c r="E128" s="131">
        <v>2437772</v>
      </c>
      <c r="F128" s="129">
        <f t="shared" si="4"/>
        <v>0</v>
      </c>
      <c r="G128" s="131">
        <f t="shared" si="5"/>
        <v>203147.66666666666</v>
      </c>
      <c r="H128" s="147">
        <f t="shared" si="6"/>
        <v>0</v>
      </c>
      <c r="I128" s="147">
        <f t="shared" si="7"/>
        <v>2234624.333333333</v>
      </c>
    </row>
    <row r="129" spans="1:9" ht="30" x14ac:dyDescent="0.25">
      <c r="A129" s="197"/>
      <c r="B129" s="129" t="s">
        <v>419</v>
      </c>
      <c r="C129" s="130" t="s">
        <v>420</v>
      </c>
      <c r="D129" s="129"/>
      <c r="E129" s="131">
        <v>174127</v>
      </c>
      <c r="F129" s="129">
        <f t="shared" si="4"/>
        <v>0</v>
      </c>
      <c r="G129" s="131">
        <f t="shared" si="5"/>
        <v>14510.583333333334</v>
      </c>
      <c r="H129" s="147">
        <f t="shared" si="6"/>
        <v>0</v>
      </c>
      <c r="I129" s="147">
        <f t="shared" si="7"/>
        <v>159616.41666666669</v>
      </c>
    </row>
    <row r="130" spans="1:9" x14ac:dyDescent="0.25">
      <c r="A130" s="197"/>
      <c r="B130" s="129" t="s">
        <v>421</v>
      </c>
      <c r="C130" s="130" t="s">
        <v>422</v>
      </c>
      <c r="D130" s="129"/>
      <c r="E130" s="131">
        <v>348253</v>
      </c>
      <c r="F130" s="129">
        <f t="shared" si="4"/>
        <v>0</v>
      </c>
      <c r="G130" s="131">
        <f t="shared" si="5"/>
        <v>29021.083333333332</v>
      </c>
      <c r="H130" s="147">
        <f t="shared" si="6"/>
        <v>0</v>
      </c>
      <c r="I130" s="147">
        <f t="shared" si="7"/>
        <v>319231.91666666663</v>
      </c>
    </row>
    <row r="131" spans="1:9" x14ac:dyDescent="0.25">
      <c r="A131" s="197"/>
      <c r="B131" s="129" t="s">
        <v>423</v>
      </c>
      <c r="C131" s="130" t="s">
        <v>424</v>
      </c>
      <c r="D131" s="129"/>
      <c r="E131" s="131">
        <v>174127</v>
      </c>
      <c r="F131" s="129">
        <f t="shared" si="4"/>
        <v>0</v>
      </c>
      <c r="G131" s="131">
        <f t="shared" si="5"/>
        <v>14510.583333333334</v>
      </c>
      <c r="H131" s="147">
        <f t="shared" si="6"/>
        <v>0</v>
      </c>
      <c r="I131" s="147">
        <f t="shared" si="7"/>
        <v>159616.41666666669</v>
      </c>
    </row>
    <row r="132" spans="1:9" x14ac:dyDescent="0.25">
      <c r="A132" s="197"/>
      <c r="B132" s="129" t="s">
        <v>425</v>
      </c>
      <c r="C132" s="130" t="s">
        <v>426</v>
      </c>
      <c r="D132" s="129"/>
      <c r="E132" s="131">
        <v>174127</v>
      </c>
      <c r="F132" s="129">
        <f t="shared" si="4"/>
        <v>0</v>
      </c>
      <c r="G132" s="131">
        <f t="shared" si="5"/>
        <v>14510.583333333334</v>
      </c>
      <c r="H132" s="147">
        <f t="shared" si="6"/>
        <v>0</v>
      </c>
      <c r="I132" s="147">
        <f t="shared" si="7"/>
        <v>159616.41666666669</v>
      </c>
    </row>
    <row r="133" spans="1:9" ht="30" x14ac:dyDescent="0.25">
      <c r="A133" s="197"/>
      <c r="B133" s="129" t="s">
        <v>427</v>
      </c>
      <c r="C133" s="130" t="s">
        <v>428</v>
      </c>
      <c r="D133" s="129"/>
      <c r="E133" s="131">
        <v>174127</v>
      </c>
      <c r="F133" s="129">
        <f t="shared" si="4"/>
        <v>0</v>
      </c>
      <c r="G133" s="131">
        <f t="shared" si="5"/>
        <v>14510.583333333334</v>
      </c>
      <c r="H133" s="147">
        <f t="shared" si="6"/>
        <v>0</v>
      </c>
      <c r="I133" s="147">
        <f t="shared" si="7"/>
        <v>159616.41666666669</v>
      </c>
    </row>
    <row r="134" spans="1:9" x14ac:dyDescent="0.25">
      <c r="A134" s="197"/>
      <c r="B134" s="129" t="s">
        <v>429</v>
      </c>
      <c r="C134" s="130" t="s">
        <v>430</v>
      </c>
      <c r="D134" s="129"/>
      <c r="E134" s="131">
        <v>1567139</v>
      </c>
      <c r="F134" s="129">
        <f t="shared" si="4"/>
        <v>0</v>
      </c>
      <c r="G134" s="131">
        <f t="shared" si="5"/>
        <v>130594.91666666667</v>
      </c>
      <c r="H134" s="147">
        <f t="shared" si="6"/>
        <v>0</v>
      </c>
      <c r="I134" s="147">
        <f t="shared" si="7"/>
        <v>1436544.0833333335</v>
      </c>
    </row>
    <row r="135" spans="1:9" x14ac:dyDescent="0.25">
      <c r="A135" s="197"/>
      <c r="B135" s="129" t="s">
        <v>431</v>
      </c>
      <c r="C135" s="130" t="s">
        <v>432</v>
      </c>
      <c r="D135" s="129"/>
      <c r="E135" s="131">
        <v>348253</v>
      </c>
      <c r="F135" s="129">
        <f t="shared" ref="F135:F198" si="8">+D135/12</f>
        <v>0</v>
      </c>
      <c r="G135" s="131">
        <f t="shared" ref="G135:G198" si="9">+E135/12</f>
        <v>29021.083333333332</v>
      </c>
      <c r="H135" s="147">
        <f t="shared" ref="H135:H198" si="10">+F135*11</f>
        <v>0</v>
      </c>
      <c r="I135" s="147">
        <f t="shared" ref="I135:I198" si="11">+G135*11</f>
        <v>319231.91666666663</v>
      </c>
    </row>
    <row r="136" spans="1:9" ht="30" x14ac:dyDescent="0.25">
      <c r="A136" s="197"/>
      <c r="B136" s="129" t="s">
        <v>433</v>
      </c>
      <c r="C136" s="130" t="s">
        <v>434</v>
      </c>
      <c r="D136" s="129"/>
      <c r="E136" s="131">
        <v>174127</v>
      </c>
      <c r="F136" s="129">
        <f t="shared" si="8"/>
        <v>0</v>
      </c>
      <c r="G136" s="131">
        <f t="shared" si="9"/>
        <v>14510.583333333334</v>
      </c>
      <c r="H136" s="147">
        <f t="shared" si="10"/>
        <v>0</v>
      </c>
      <c r="I136" s="147">
        <f t="shared" si="11"/>
        <v>159616.41666666669</v>
      </c>
    </row>
    <row r="137" spans="1:9" x14ac:dyDescent="0.25">
      <c r="A137" s="197"/>
      <c r="B137" s="129" t="s">
        <v>435</v>
      </c>
      <c r="C137" s="130" t="s">
        <v>436</v>
      </c>
      <c r="D137" s="129"/>
      <c r="E137" s="131">
        <v>348253</v>
      </c>
      <c r="F137" s="129">
        <f t="shared" si="8"/>
        <v>0</v>
      </c>
      <c r="G137" s="131">
        <f t="shared" si="9"/>
        <v>29021.083333333332</v>
      </c>
      <c r="H137" s="147">
        <f t="shared" si="10"/>
        <v>0</v>
      </c>
      <c r="I137" s="147">
        <f t="shared" si="11"/>
        <v>319231.91666666663</v>
      </c>
    </row>
    <row r="138" spans="1:9" ht="30" x14ac:dyDescent="0.25">
      <c r="A138" s="197"/>
      <c r="B138" s="129" t="s">
        <v>437</v>
      </c>
      <c r="C138" s="130" t="s">
        <v>438</v>
      </c>
      <c r="D138" s="129"/>
      <c r="E138" s="131">
        <v>174127</v>
      </c>
      <c r="F138" s="129">
        <f t="shared" si="8"/>
        <v>0</v>
      </c>
      <c r="G138" s="131">
        <f t="shared" si="9"/>
        <v>14510.583333333334</v>
      </c>
      <c r="H138" s="147">
        <f t="shared" si="10"/>
        <v>0</v>
      </c>
      <c r="I138" s="147">
        <f t="shared" si="11"/>
        <v>159616.41666666669</v>
      </c>
    </row>
    <row r="139" spans="1:9" ht="30" x14ac:dyDescent="0.25">
      <c r="A139" s="197"/>
      <c r="B139" s="129" t="s">
        <v>439</v>
      </c>
      <c r="C139" s="130" t="s">
        <v>440</v>
      </c>
      <c r="D139" s="129"/>
      <c r="E139" s="131">
        <v>174127</v>
      </c>
      <c r="F139" s="129">
        <f t="shared" si="8"/>
        <v>0</v>
      </c>
      <c r="G139" s="131">
        <f t="shared" si="9"/>
        <v>14510.583333333334</v>
      </c>
      <c r="H139" s="147">
        <f t="shared" si="10"/>
        <v>0</v>
      </c>
      <c r="I139" s="147">
        <f t="shared" si="11"/>
        <v>159616.41666666669</v>
      </c>
    </row>
    <row r="140" spans="1:9" x14ac:dyDescent="0.25">
      <c r="A140" s="197"/>
      <c r="B140" s="129" t="s">
        <v>441</v>
      </c>
      <c r="C140" s="130" t="s">
        <v>442</v>
      </c>
      <c r="D140" s="129"/>
      <c r="E140" s="131">
        <v>696506</v>
      </c>
      <c r="F140" s="129">
        <f t="shared" si="8"/>
        <v>0</v>
      </c>
      <c r="G140" s="131">
        <f t="shared" si="9"/>
        <v>58042.166666666664</v>
      </c>
      <c r="H140" s="147">
        <f t="shared" si="10"/>
        <v>0</v>
      </c>
      <c r="I140" s="147">
        <f t="shared" si="11"/>
        <v>638463.83333333326</v>
      </c>
    </row>
    <row r="141" spans="1:9" ht="30" x14ac:dyDescent="0.25">
      <c r="A141" s="197"/>
      <c r="B141" s="129" t="s">
        <v>443</v>
      </c>
      <c r="C141" s="130" t="s">
        <v>444</v>
      </c>
      <c r="D141" s="129"/>
      <c r="E141" s="131">
        <v>174127</v>
      </c>
      <c r="F141" s="129">
        <f t="shared" si="8"/>
        <v>0</v>
      </c>
      <c r="G141" s="131">
        <f t="shared" si="9"/>
        <v>14510.583333333334</v>
      </c>
      <c r="H141" s="147">
        <f t="shared" si="10"/>
        <v>0</v>
      </c>
      <c r="I141" s="147">
        <f t="shared" si="11"/>
        <v>159616.41666666669</v>
      </c>
    </row>
    <row r="142" spans="1:9" ht="30" x14ac:dyDescent="0.25">
      <c r="A142" s="197"/>
      <c r="B142" s="129" t="s">
        <v>445</v>
      </c>
      <c r="C142" s="130" t="s">
        <v>446</v>
      </c>
      <c r="D142" s="129"/>
      <c r="E142" s="131">
        <v>174127</v>
      </c>
      <c r="F142" s="129">
        <f t="shared" si="8"/>
        <v>0</v>
      </c>
      <c r="G142" s="131">
        <f t="shared" si="9"/>
        <v>14510.583333333334</v>
      </c>
      <c r="H142" s="147">
        <f t="shared" si="10"/>
        <v>0</v>
      </c>
      <c r="I142" s="147">
        <f t="shared" si="11"/>
        <v>159616.41666666669</v>
      </c>
    </row>
    <row r="143" spans="1:9" ht="30" x14ac:dyDescent="0.25">
      <c r="A143" s="197"/>
      <c r="B143" s="129" t="s">
        <v>447</v>
      </c>
      <c r="C143" s="130" t="s">
        <v>448</v>
      </c>
      <c r="D143" s="129"/>
      <c r="E143" s="131">
        <v>870633</v>
      </c>
      <c r="F143" s="129">
        <f t="shared" si="8"/>
        <v>0</v>
      </c>
      <c r="G143" s="131">
        <f t="shared" si="9"/>
        <v>72552.75</v>
      </c>
      <c r="H143" s="147">
        <f t="shared" si="10"/>
        <v>0</v>
      </c>
      <c r="I143" s="147">
        <f t="shared" si="11"/>
        <v>798080.25</v>
      </c>
    </row>
    <row r="144" spans="1:9" x14ac:dyDescent="0.25">
      <c r="A144" s="197"/>
      <c r="B144" s="129" t="s">
        <v>449</v>
      </c>
      <c r="C144" s="130" t="s">
        <v>450</v>
      </c>
      <c r="D144" s="129"/>
      <c r="E144" s="131">
        <v>174127</v>
      </c>
      <c r="F144" s="129">
        <f t="shared" si="8"/>
        <v>0</v>
      </c>
      <c r="G144" s="131">
        <f t="shared" si="9"/>
        <v>14510.583333333334</v>
      </c>
      <c r="H144" s="147">
        <f t="shared" si="10"/>
        <v>0</v>
      </c>
      <c r="I144" s="147">
        <f t="shared" si="11"/>
        <v>159616.41666666669</v>
      </c>
    </row>
    <row r="145" spans="1:9" x14ac:dyDescent="0.25">
      <c r="A145" s="197"/>
      <c r="B145" s="129" t="s">
        <v>451</v>
      </c>
      <c r="C145" s="130" t="s">
        <v>452</v>
      </c>
      <c r="D145" s="129"/>
      <c r="E145" s="131">
        <v>348253</v>
      </c>
      <c r="F145" s="129">
        <f t="shared" si="8"/>
        <v>0</v>
      </c>
      <c r="G145" s="131">
        <f t="shared" si="9"/>
        <v>29021.083333333332</v>
      </c>
      <c r="H145" s="147">
        <f t="shared" si="10"/>
        <v>0</v>
      </c>
      <c r="I145" s="147">
        <f t="shared" si="11"/>
        <v>319231.91666666663</v>
      </c>
    </row>
    <row r="146" spans="1:9" ht="30" x14ac:dyDescent="0.25">
      <c r="A146" s="197"/>
      <c r="B146" s="129" t="s">
        <v>453</v>
      </c>
      <c r="C146" s="130" t="s">
        <v>454</v>
      </c>
      <c r="D146" s="129"/>
      <c r="E146" s="131">
        <v>3134279</v>
      </c>
      <c r="F146" s="129">
        <f t="shared" si="8"/>
        <v>0</v>
      </c>
      <c r="G146" s="131">
        <f t="shared" si="9"/>
        <v>261189.91666666666</v>
      </c>
      <c r="H146" s="147">
        <f t="shared" si="10"/>
        <v>0</v>
      </c>
      <c r="I146" s="147">
        <f t="shared" si="11"/>
        <v>2873089.083333333</v>
      </c>
    </row>
    <row r="147" spans="1:9" x14ac:dyDescent="0.25">
      <c r="A147" s="197"/>
      <c r="B147" s="129" t="s">
        <v>455</v>
      </c>
      <c r="C147" s="130" t="s">
        <v>456</v>
      </c>
      <c r="D147" s="129"/>
      <c r="E147" s="131">
        <v>423111</v>
      </c>
      <c r="F147" s="129">
        <f t="shared" si="8"/>
        <v>0</v>
      </c>
      <c r="G147" s="131">
        <f t="shared" si="9"/>
        <v>35259.25</v>
      </c>
      <c r="H147" s="147">
        <f t="shared" si="10"/>
        <v>0</v>
      </c>
      <c r="I147" s="147">
        <f t="shared" si="11"/>
        <v>387851.75</v>
      </c>
    </row>
    <row r="148" spans="1:9" x14ac:dyDescent="0.25">
      <c r="A148" s="197"/>
      <c r="B148" s="127" t="s">
        <v>269</v>
      </c>
      <c r="C148" s="125" t="s">
        <v>270</v>
      </c>
      <c r="D148" s="127"/>
      <c r="E148" s="128">
        <v>169245</v>
      </c>
      <c r="F148" s="127">
        <f t="shared" si="8"/>
        <v>0</v>
      </c>
      <c r="G148" s="128">
        <f t="shared" si="9"/>
        <v>14103.75</v>
      </c>
      <c r="H148" s="126">
        <f t="shared" si="10"/>
        <v>0</v>
      </c>
      <c r="I148" s="126">
        <f t="shared" si="11"/>
        <v>155141.25</v>
      </c>
    </row>
    <row r="149" spans="1:9" ht="30" x14ac:dyDescent="0.25">
      <c r="A149" s="197"/>
      <c r="B149" s="127" t="s">
        <v>457</v>
      </c>
      <c r="C149" s="125" t="s">
        <v>458</v>
      </c>
      <c r="D149" s="127"/>
      <c r="E149" s="128">
        <v>169245</v>
      </c>
      <c r="F149" s="127">
        <f t="shared" si="8"/>
        <v>0</v>
      </c>
      <c r="G149" s="128">
        <f t="shared" si="9"/>
        <v>14103.75</v>
      </c>
      <c r="H149" s="126">
        <f t="shared" si="10"/>
        <v>0</v>
      </c>
      <c r="I149" s="126">
        <f t="shared" si="11"/>
        <v>155141.25</v>
      </c>
    </row>
    <row r="150" spans="1:9" x14ac:dyDescent="0.25">
      <c r="A150" s="197"/>
      <c r="B150" s="129" t="s">
        <v>459</v>
      </c>
      <c r="C150" s="130" t="s">
        <v>460</v>
      </c>
      <c r="D150" s="129"/>
      <c r="E150" s="131">
        <v>1665366</v>
      </c>
      <c r="F150" s="129">
        <f t="shared" si="8"/>
        <v>0</v>
      </c>
      <c r="G150" s="131">
        <f t="shared" si="9"/>
        <v>138780.5</v>
      </c>
      <c r="H150" s="147">
        <f t="shared" si="10"/>
        <v>0</v>
      </c>
      <c r="I150" s="147">
        <f t="shared" si="11"/>
        <v>1526585.5</v>
      </c>
    </row>
    <row r="151" spans="1:9" x14ac:dyDescent="0.25">
      <c r="A151" s="197"/>
      <c r="B151" s="129" t="s">
        <v>461</v>
      </c>
      <c r="C151" s="130" t="s">
        <v>462</v>
      </c>
      <c r="D151" s="129"/>
      <c r="E151" s="131">
        <v>416342</v>
      </c>
      <c r="F151" s="129">
        <f t="shared" si="8"/>
        <v>0</v>
      </c>
      <c r="G151" s="131">
        <f t="shared" si="9"/>
        <v>34695.166666666664</v>
      </c>
      <c r="H151" s="147">
        <f t="shared" si="10"/>
        <v>0</v>
      </c>
      <c r="I151" s="147">
        <f t="shared" si="11"/>
        <v>381646.83333333331</v>
      </c>
    </row>
    <row r="152" spans="1:9" x14ac:dyDescent="0.25">
      <c r="A152" s="197"/>
      <c r="B152" s="129" t="s">
        <v>463</v>
      </c>
      <c r="C152" s="130" t="s">
        <v>464</v>
      </c>
      <c r="D152" s="129"/>
      <c r="E152" s="131">
        <v>832683</v>
      </c>
      <c r="F152" s="129">
        <f t="shared" si="8"/>
        <v>0</v>
      </c>
      <c r="G152" s="131">
        <f t="shared" si="9"/>
        <v>69390.25</v>
      </c>
      <c r="H152" s="147">
        <f t="shared" si="10"/>
        <v>0</v>
      </c>
      <c r="I152" s="147">
        <f t="shared" si="11"/>
        <v>763292.75</v>
      </c>
    </row>
    <row r="153" spans="1:9" x14ac:dyDescent="0.25">
      <c r="A153" s="197"/>
      <c r="B153" s="129" t="s">
        <v>465</v>
      </c>
      <c r="C153" s="130" t="s">
        <v>466</v>
      </c>
      <c r="D153" s="129"/>
      <c r="E153" s="131">
        <v>416342</v>
      </c>
      <c r="F153" s="129">
        <f t="shared" si="8"/>
        <v>0</v>
      </c>
      <c r="G153" s="131">
        <f t="shared" si="9"/>
        <v>34695.166666666664</v>
      </c>
      <c r="H153" s="147">
        <f t="shared" si="10"/>
        <v>0</v>
      </c>
      <c r="I153" s="147">
        <f t="shared" si="11"/>
        <v>381646.83333333331</v>
      </c>
    </row>
    <row r="154" spans="1:9" x14ac:dyDescent="0.25">
      <c r="A154" s="197"/>
      <c r="B154" s="129" t="s">
        <v>467</v>
      </c>
      <c r="C154" s="130" t="s">
        <v>468</v>
      </c>
      <c r="D154" s="129"/>
      <c r="E154" s="131">
        <v>5412441</v>
      </c>
      <c r="F154" s="129">
        <f t="shared" si="8"/>
        <v>0</v>
      </c>
      <c r="G154" s="131">
        <f t="shared" si="9"/>
        <v>451036.75</v>
      </c>
      <c r="H154" s="147">
        <f t="shared" si="10"/>
        <v>0</v>
      </c>
      <c r="I154" s="147">
        <f t="shared" si="11"/>
        <v>4961404.25</v>
      </c>
    </row>
    <row r="155" spans="1:9" x14ac:dyDescent="0.25">
      <c r="A155" s="197"/>
      <c r="B155" s="129" t="s">
        <v>469</v>
      </c>
      <c r="C155" s="130" t="s">
        <v>470</v>
      </c>
      <c r="D155" s="129"/>
      <c r="E155" s="131">
        <v>2498050</v>
      </c>
      <c r="F155" s="129">
        <f t="shared" si="8"/>
        <v>0</v>
      </c>
      <c r="G155" s="131">
        <f t="shared" si="9"/>
        <v>208170.83333333334</v>
      </c>
      <c r="H155" s="147">
        <f t="shared" si="10"/>
        <v>0</v>
      </c>
      <c r="I155" s="147">
        <f t="shared" si="11"/>
        <v>2289879.166666667</v>
      </c>
    </row>
    <row r="156" spans="1:9" x14ac:dyDescent="0.25">
      <c r="A156" s="197"/>
      <c r="B156" s="129" t="s">
        <v>471</v>
      </c>
      <c r="C156" s="130" t="s">
        <v>472</v>
      </c>
      <c r="D156" s="129"/>
      <c r="E156" s="131">
        <v>416342</v>
      </c>
      <c r="F156" s="129">
        <f t="shared" si="8"/>
        <v>0</v>
      </c>
      <c r="G156" s="131">
        <f t="shared" si="9"/>
        <v>34695.166666666664</v>
      </c>
      <c r="H156" s="147">
        <f t="shared" si="10"/>
        <v>0</v>
      </c>
      <c r="I156" s="147">
        <f t="shared" si="11"/>
        <v>381646.83333333331</v>
      </c>
    </row>
    <row r="157" spans="1:9" x14ac:dyDescent="0.25">
      <c r="A157" s="197"/>
      <c r="B157" s="129" t="s">
        <v>473</v>
      </c>
      <c r="C157" s="130" t="s">
        <v>474</v>
      </c>
      <c r="D157" s="129"/>
      <c r="E157" s="131">
        <v>1665366</v>
      </c>
      <c r="F157" s="129">
        <f t="shared" si="8"/>
        <v>0</v>
      </c>
      <c r="G157" s="131">
        <f t="shared" si="9"/>
        <v>138780.5</v>
      </c>
      <c r="H157" s="147">
        <f t="shared" si="10"/>
        <v>0</v>
      </c>
      <c r="I157" s="147">
        <f t="shared" si="11"/>
        <v>1526585.5</v>
      </c>
    </row>
    <row r="158" spans="1:9" x14ac:dyDescent="0.25">
      <c r="A158" s="197"/>
      <c r="B158" s="129" t="s">
        <v>475</v>
      </c>
      <c r="C158" s="130" t="s">
        <v>476</v>
      </c>
      <c r="D158" s="129"/>
      <c r="E158" s="131">
        <v>4996099</v>
      </c>
      <c r="F158" s="129">
        <f t="shared" si="8"/>
        <v>0</v>
      </c>
      <c r="G158" s="131">
        <f t="shared" si="9"/>
        <v>416341.58333333331</v>
      </c>
      <c r="H158" s="147">
        <f t="shared" si="10"/>
        <v>0</v>
      </c>
      <c r="I158" s="147">
        <f t="shared" si="11"/>
        <v>4579757.416666666</v>
      </c>
    </row>
    <row r="159" spans="1:9" x14ac:dyDescent="0.25">
      <c r="A159" s="197"/>
      <c r="B159" s="129" t="s">
        <v>477</v>
      </c>
      <c r="C159" s="130" t="s">
        <v>478</v>
      </c>
      <c r="D159" s="129"/>
      <c r="E159" s="131">
        <v>416342</v>
      </c>
      <c r="F159" s="129">
        <f t="shared" si="8"/>
        <v>0</v>
      </c>
      <c r="G159" s="131">
        <f t="shared" si="9"/>
        <v>34695.166666666664</v>
      </c>
      <c r="H159" s="147">
        <f t="shared" si="10"/>
        <v>0</v>
      </c>
      <c r="I159" s="147">
        <f t="shared" si="11"/>
        <v>381646.83333333331</v>
      </c>
    </row>
    <row r="160" spans="1:9" x14ac:dyDescent="0.25">
      <c r="A160" s="197"/>
      <c r="B160" s="129" t="s">
        <v>479</v>
      </c>
      <c r="C160" s="130" t="s">
        <v>480</v>
      </c>
      <c r="D160" s="129"/>
      <c r="E160" s="131">
        <v>2081708</v>
      </c>
      <c r="F160" s="129">
        <f t="shared" si="8"/>
        <v>0</v>
      </c>
      <c r="G160" s="131">
        <f t="shared" si="9"/>
        <v>173475.66666666666</v>
      </c>
      <c r="H160" s="147">
        <f t="shared" si="10"/>
        <v>0</v>
      </c>
      <c r="I160" s="147">
        <f t="shared" si="11"/>
        <v>1908232.3333333333</v>
      </c>
    </row>
    <row r="161" spans="1:9" x14ac:dyDescent="0.25">
      <c r="A161" s="197"/>
      <c r="B161" s="127" t="s">
        <v>187</v>
      </c>
      <c r="C161" s="125" t="s">
        <v>188</v>
      </c>
      <c r="D161" s="127"/>
      <c r="E161" s="128">
        <v>423111</v>
      </c>
      <c r="F161" s="127">
        <f t="shared" si="8"/>
        <v>0</v>
      </c>
      <c r="G161" s="128">
        <f t="shared" si="9"/>
        <v>35259.25</v>
      </c>
      <c r="H161" s="126">
        <f t="shared" si="10"/>
        <v>0</v>
      </c>
      <c r="I161" s="126">
        <f t="shared" si="11"/>
        <v>387851.75</v>
      </c>
    </row>
    <row r="162" spans="1:9" x14ac:dyDescent="0.25">
      <c r="A162" s="197"/>
      <c r="B162" s="127" t="s">
        <v>481</v>
      </c>
      <c r="C162" s="125" t="s">
        <v>482</v>
      </c>
      <c r="D162" s="127"/>
      <c r="E162" s="128">
        <v>84622</v>
      </c>
      <c r="F162" s="127">
        <f t="shared" si="8"/>
        <v>0</v>
      </c>
      <c r="G162" s="128">
        <f t="shared" si="9"/>
        <v>7051.833333333333</v>
      </c>
      <c r="H162" s="126">
        <f t="shared" si="10"/>
        <v>0</v>
      </c>
      <c r="I162" s="126">
        <f t="shared" si="11"/>
        <v>77570.166666666657</v>
      </c>
    </row>
    <row r="163" spans="1:9" x14ac:dyDescent="0.25">
      <c r="A163" s="197"/>
      <c r="B163" s="127" t="s">
        <v>263</v>
      </c>
      <c r="C163" s="125" t="s">
        <v>264</v>
      </c>
      <c r="D163" s="127"/>
      <c r="E163" s="128">
        <v>423111</v>
      </c>
      <c r="F163" s="127">
        <f t="shared" si="8"/>
        <v>0</v>
      </c>
      <c r="G163" s="128">
        <f t="shared" si="9"/>
        <v>35259.25</v>
      </c>
      <c r="H163" s="126">
        <f t="shared" si="10"/>
        <v>0</v>
      </c>
      <c r="I163" s="126">
        <f t="shared" si="11"/>
        <v>387851.75</v>
      </c>
    </row>
    <row r="164" spans="1:9" x14ac:dyDescent="0.25">
      <c r="A164" s="197"/>
      <c r="B164" s="127" t="s">
        <v>265</v>
      </c>
      <c r="C164" s="125" t="s">
        <v>266</v>
      </c>
      <c r="D164" s="127"/>
      <c r="E164" s="128">
        <v>169245</v>
      </c>
      <c r="F164" s="127">
        <f t="shared" si="8"/>
        <v>0</v>
      </c>
      <c r="G164" s="128">
        <f t="shared" si="9"/>
        <v>14103.75</v>
      </c>
      <c r="H164" s="126">
        <f t="shared" si="10"/>
        <v>0</v>
      </c>
      <c r="I164" s="126">
        <f t="shared" si="11"/>
        <v>155141.25</v>
      </c>
    </row>
    <row r="165" spans="1:9" x14ac:dyDescent="0.25">
      <c r="A165" s="197"/>
      <c r="B165" s="129" t="s">
        <v>483</v>
      </c>
      <c r="C165" s="130" t="s">
        <v>484</v>
      </c>
      <c r="D165" s="129"/>
      <c r="E165" s="131">
        <v>7023649</v>
      </c>
      <c r="F165" s="129">
        <f t="shared" si="8"/>
        <v>0</v>
      </c>
      <c r="G165" s="131">
        <f t="shared" si="9"/>
        <v>585304.08333333337</v>
      </c>
      <c r="H165" s="147">
        <f t="shared" si="10"/>
        <v>0</v>
      </c>
      <c r="I165" s="147">
        <f t="shared" si="11"/>
        <v>6438344.916666667</v>
      </c>
    </row>
    <row r="166" spans="1:9" x14ac:dyDescent="0.25">
      <c r="A166" s="197"/>
      <c r="B166" s="129" t="s">
        <v>485</v>
      </c>
      <c r="C166" s="130" t="s">
        <v>486</v>
      </c>
      <c r="D166" s="129"/>
      <c r="E166" s="131">
        <v>3384891</v>
      </c>
      <c r="F166" s="129">
        <f t="shared" si="8"/>
        <v>0</v>
      </c>
      <c r="G166" s="131">
        <f t="shared" si="9"/>
        <v>282074.25</v>
      </c>
      <c r="H166" s="147">
        <f t="shared" si="10"/>
        <v>0</v>
      </c>
      <c r="I166" s="147">
        <f t="shared" si="11"/>
        <v>3102816.75</v>
      </c>
    </row>
    <row r="167" spans="1:9" x14ac:dyDescent="0.25">
      <c r="A167" s="197"/>
      <c r="B167" s="129" t="s">
        <v>387</v>
      </c>
      <c r="C167" s="130" t="s">
        <v>388</v>
      </c>
      <c r="D167" s="129"/>
      <c r="E167" s="131">
        <v>846223</v>
      </c>
      <c r="F167" s="129">
        <f t="shared" si="8"/>
        <v>0</v>
      </c>
      <c r="G167" s="131">
        <f t="shared" si="9"/>
        <v>70518.583333333328</v>
      </c>
      <c r="H167" s="147">
        <f t="shared" si="10"/>
        <v>0</v>
      </c>
      <c r="I167" s="147">
        <f t="shared" si="11"/>
        <v>775704.41666666663</v>
      </c>
    </row>
    <row r="168" spans="1:9" x14ac:dyDescent="0.25">
      <c r="A168" s="197"/>
      <c r="B168" s="129" t="s">
        <v>487</v>
      </c>
      <c r="C168" s="130" t="s">
        <v>488</v>
      </c>
      <c r="D168" s="129"/>
      <c r="E168" s="131">
        <v>4026434</v>
      </c>
      <c r="F168" s="129">
        <f t="shared" si="8"/>
        <v>0</v>
      </c>
      <c r="G168" s="131">
        <f t="shared" si="9"/>
        <v>335536.16666666669</v>
      </c>
      <c r="H168" s="147">
        <f t="shared" si="10"/>
        <v>0</v>
      </c>
      <c r="I168" s="147">
        <f t="shared" si="11"/>
        <v>3690897.8333333335</v>
      </c>
    </row>
    <row r="169" spans="1:9" x14ac:dyDescent="0.25">
      <c r="A169" s="197"/>
      <c r="B169" s="129" t="s">
        <v>489</v>
      </c>
      <c r="C169" s="130" t="s">
        <v>490</v>
      </c>
      <c r="D169" s="129"/>
      <c r="E169" s="131">
        <v>3326184</v>
      </c>
      <c r="F169" s="129">
        <f t="shared" si="8"/>
        <v>0</v>
      </c>
      <c r="G169" s="131">
        <f t="shared" si="9"/>
        <v>277182</v>
      </c>
      <c r="H169" s="147">
        <f t="shared" si="10"/>
        <v>0</v>
      </c>
      <c r="I169" s="147">
        <f t="shared" si="11"/>
        <v>3049002</v>
      </c>
    </row>
    <row r="170" spans="1:9" x14ac:dyDescent="0.25">
      <c r="A170" s="197"/>
      <c r="B170" s="129" t="s">
        <v>491</v>
      </c>
      <c r="C170" s="130" t="s">
        <v>492</v>
      </c>
      <c r="D170" s="129"/>
      <c r="E170" s="131">
        <v>175062</v>
      </c>
      <c r="F170" s="129">
        <f t="shared" si="8"/>
        <v>0</v>
      </c>
      <c r="G170" s="131">
        <f t="shared" si="9"/>
        <v>14588.5</v>
      </c>
      <c r="H170" s="147">
        <f t="shared" si="10"/>
        <v>0</v>
      </c>
      <c r="I170" s="147">
        <f t="shared" si="11"/>
        <v>160473.5</v>
      </c>
    </row>
    <row r="171" spans="1:9" x14ac:dyDescent="0.25">
      <c r="A171" s="197"/>
      <c r="B171" s="129" t="s">
        <v>493</v>
      </c>
      <c r="C171" s="130" t="s">
        <v>494</v>
      </c>
      <c r="D171" s="129"/>
      <c r="E171" s="131">
        <v>3326184</v>
      </c>
      <c r="F171" s="129">
        <f t="shared" si="8"/>
        <v>0</v>
      </c>
      <c r="G171" s="131">
        <f t="shared" si="9"/>
        <v>277182</v>
      </c>
      <c r="H171" s="147">
        <f t="shared" si="10"/>
        <v>0</v>
      </c>
      <c r="I171" s="147">
        <f t="shared" si="11"/>
        <v>3049002</v>
      </c>
    </row>
    <row r="172" spans="1:9" x14ac:dyDescent="0.25">
      <c r="A172" s="197"/>
      <c r="B172" s="129" t="s">
        <v>495</v>
      </c>
      <c r="C172" s="130" t="s">
        <v>496</v>
      </c>
      <c r="D172" s="129"/>
      <c r="E172" s="131">
        <v>700249</v>
      </c>
      <c r="F172" s="129">
        <f t="shared" si="8"/>
        <v>0</v>
      </c>
      <c r="G172" s="131">
        <f t="shared" si="9"/>
        <v>58354.083333333336</v>
      </c>
      <c r="H172" s="147">
        <f t="shared" si="10"/>
        <v>0</v>
      </c>
      <c r="I172" s="147">
        <f t="shared" si="11"/>
        <v>641894.91666666674</v>
      </c>
    </row>
    <row r="173" spans="1:9" x14ac:dyDescent="0.25">
      <c r="A173" s="197"/>
      <c r="B173" s="129" t="s">
        <v>497</v>
      </c>
      <c r="C173" s="130" t="s">
        <v>498</v>
      </c>
      <c r="D173" s="129"/>
      <c r="E173" s="131">
        <v>1050374</v>
      </c>
      <c r="F173" s="129">
        <f t="shared" si="8"/>
        <v>0</v>
      </c>
      <c r="G173" s="131">
        <f t="shared" si="9"/>
        <v>87531.166666666672</v>
      </c>
      <c r="H173" s="147">
        <f t="shared" si="10"/>
        <v>0</v>
      </c>
      <c r="I173" s="147">
        <f t="shared" si="11"/>
        <v>962842.83333333337</v>
      </c>
    </row>
    <row r="174" spans="1:9" x14ac:dyDescent="0.25">
      <c r="A174" s="197"/>
      <c r="B174" s="129" t="s">
        <v>499</v>
      </c>
      <c r="C174" s="130" t="s">
        <v>500</v>
      </c>
      <c r="D174" s="129"/>
      <c r="E174" s="131">
        <v>1050374</v>
      </c>
      <c r="F174" s="129">
        <f t="shared" si="8"/>
        <v>0</v>
      </c>
      <c r="G174" s="131">
        <f t="shared" si="9"/>
        <v>87531.166666666672</v>
      </c>
      <c r="H174" s="147">
        <f t="shared" si="10"/>
        <v>0</v>
      </c>
      <c r="I174" s="147">
        <f t="shared" si="11"/>
        <v>962842.83333333337</v>
      </c>
    </row>
    <row r="175" spans="1:9" x14ac:dyDescent="0.25">
      <c r="A175" s="197"/>
      <c r="B175" s="129" t="s">
        <v>501</v>
      </c>
      <c r="C175" s="130" t="s">
        <v>502</v>
      </c>
      <c r="D175" s="129"/>
      <c r="E175" s="131">
        <v>175062</v>
      </c>
      <c r="F175" s="129">
        <f t="shared" si="8"/>
        <v>0</v>
      </c>
      <c r="G175" s="131">
        <f t="shared" si="9"/>
        <v>14588.5</v>
      </c>
      <c r="H175" s="147">
        <f t="shared" si="10"/>
        <v>0</v>
      </c>
      <c r="I175" s="147">
        <f t="shared" si="11"/>
        <v>160473.5</v>
      </c>
    </row>
    <row r="176" spans="1:9" x14ac:dyDescent="0.25">
      <c r="A176" s="197"/>
      <c r="B176" s="129" t="s">
        <v>503</v>
      </c>
      <c r="C176" s="130" t="s">
        <v>504</v>
      </c>
      <c r="D176" s="129"/>
      <c r="E176" s="131">
        <v>175062</v>
      </c>
      <c r="F176" s="129">
        <f t="shared" si="8"/>
        <v>0</v>
      </c>
      <c r="G176" s="131">
        <f t="shared" si="9"/>
        <v>14588.5</v>
      </c>
      <c r="H176" s="147">
        <f t="shared" si="10"/>
        <v>0</v>
      </c>
      <c r="I176" s="147">
        <f t="shared" si="11"/>
        <v>160473.5</v>
      </c>
    </row>
    <row r="177" spans="1:9" x14ac:dyDescent="0.25">
      <c r="A177" s="197"/>
      <c r="B177" s="129" t="s">
        <v>505</v>
      </c>
      <c r="C177" s="130" t="s">
        <v>506</v>
      </c>
      <c r="D177" s="129"/>
      <c r="E177" s="131">
        <v>84622</v>
      </c>
      <c r="F177" s="129">
        <f t="shared" si="8"/>
        <v>0</v>
      </c>
      <c r="G177" s="131">
        <f t="shared" si="9"/>
        <v>7051.833333333333</v>
      </c>
      <c r="H177" s="147">
        <f t="shared" si="10"/>
        <v>0</v>
      </c>
      <c r="I177" s="147">
        <f t="shared" si="11"/>
        <v>77570.166666666657</v>
      </c>
    </row>
    <row r="178" spans="1:9" x14ac:dyDescent="0.25">
      <c r="A178" s="197"/>
      <c r="B178" s="127" t="s">
        <v>263</v>
      </c>
      <c r="C178" s="125" t="s">
        <v>264</v>
      </c>
      <c r="D178" s="127"/>
      <c r="E178" s="128">
        <v>338489</v>
      </c>
      <c r="F178" s="127">
        <f t="shared" si="8"/>
        <v>0</v>
      </c>
      <c r="G178" s="128">
        <f t="shared" si="9"/>
        <v>28207.416666666668</v>
      </c>
      <c r="H178" s="126">
        <f t="shared" si="10"/>
        <v>0</v>
      </c>
      <c r="I178" s="126">
        <f t="shared" si="11"/>
        <v>310281.58333333337</v>
      </c>
    </row>
    <row r="179" spans="1:9" x14ac:dyDescent="0.25">
      <c r="A179" s="197"/>
      <c r="B179" s="129" t="s">
        <v>507</v>
      </c>
      <c r="C179" s="130" t="s">
        <v>508</v>
      </c>
      <c r="D179" s="129"/>
      <c r="E179" s="131">
        <v>2707913</v>
      </c>
      <c r="F179" s="129">
        <f t="shared" si="8"/>
        <v>0</v>
      </c>
      <c r="G179" s="131">
        <f t="shared" si="9"/>
        <v>225659.41666666666</v>
      </c>
      <c r="H179" s="147">
        <f t="shared" si="10"/>
        <v>0</v>
      </c>
      <c r="I179" s="147">
        <f t="shared" si="11"/>
        <v>2482253.583333333</v>
      </c>
    </row>
    <row r="180" spans="1:9" x14ac:dyDescent="0.25">
      <c r="A180" s="197"/>
      <c r="B180" s="129" t="s">
        <v>509</v>
      </c>
      <c r="C180" s="130" t="s">
        <v>510</v>
      </c>
      <c r="D180" s="129"/>
      <c r="E180" s="131">
        <v>902638</v>
      </c>
      <c r="F180" s="129">
        <f t="shared" si="8"/>
        <v>0</v>
      </c>
      <c r="G180" s="131">
        <f t="shared" si="9"/>
        <v>75219.833333333328</v>
      </c>
      <c r="H180" s="147">
        <f t="shared" si="10"/>
        <v>0</v>
      </c>
      <c r="I180" s="147">
        <f t="shared" si="11"/>
        <v>827418.16666666663</v>
      </c>
    </row>
    <row r="181" spans="1:9" x14ac:dyDescent="0.25">
      <c r="A181" s="197"/>
      <c r="B181" s="129" t="s">
        <v>511</v>
      </c>
      <c r="C181" s="130" t="s">
        <v>512</v>
      </c>
      <c r="D181" s="129"/>
      <c r="E181" s="131">
        <v>225659</v>
      </c>
      <c r="F181" s="129">
        <f t="shared" si="8"/>
        <v>0</v>
      </c>
      <c r="G181" s="131">
        <f t="shared" si="9"/>
        <v>18804.916666666668</v>
      </c>
      <c r="H181" s="147">
        <f t="shared" si="10"/>
        <v>0</v>
      </c>
      <c r="I181" s="147">
        <f t="shared" si="11"/>
        <v>206854.08333333334</v>
      </c>
    </row>
    <row r="182" spans="1:9" x14ac:dyDescent="0.25">
      <c r="A182" s="197"/>
      <c r="B182" s="129" t="s">
        <v>513</v>
      </c>
      <c r="C182" s="130" t="s">
        <v>514</v>
      </c>
      <c r="D182" s="129"/>
      <c r="E182" s="131">
        <v>225659</v>
      </c>
      <c r="F182" s="129">
        <f t="shared" si="8"/>
        <v>0</v>
      </c>
      <c r="G182" s="131">
        <f t="shared" si="9"/>
        <v>18804.916666666668</v>
      </c>
      <c r="H182" s="147">
        <f t="shared" si="10"/>
        <v>0</v>
      </c>
      <c r="I182" s="147">
        <f t="shared" si="11"/>
        <v>206854.08333333334</v>
      </c>
    </row>
    <row r="183" spans="1:9" x14ac:dyDescent="0.25">
      <c r="A183" s="197"/>
      <c r="B183" s="129" t="s">
        <v>515</v>
      </c>
      <c r="C183" s="130" t="s">
        <v>516</v>
      </c>
      <c r="D183" s="129"/>
      <c r="E183" s="131">
        <v>2707913</v>
      </c>
      <c r="F183" s="129">
        <f t="shared" si="8"/>
        <v>0</v>
      </c>
      <c r="G183" s="131">
        <f t="shared" si="9"/>
        <v>225659.41666666666</v>
      </c>
      <c r="H183" s="147">
        <f t="shared" si="10"/>
        <v>0</v>
      </c>
      <c r="I183" s="147">
        <f t="shared" si="11"/>
        <v>2482253.583333333</v>
      </c>
    </row>
    <row r="184" spans="1:9" x14ac:dyDescent="0.25">
      <c r="A184" s="197"/>
      <c r="B184" s="129" t="s">
        <v>517</v>
      </c>
      <c r="C184" s="130" t="s">
        <v>518</v>
      </c>
      <c r="D184" s="129"/>
      <c r="E184" s="131">
        <v>169245</v>
      </c>
      <c r="F184" s="129">
        <f t="shared" si="8"/>
        <v>0</v>
      </c>
      <c r="G184" s="131">
        <f t="shared" si="9"/>
        <v>14103.75</v>
      </c>
      <c r="H184" s="147">
        <f t="shared" si="10"/>
        <v>0</v>
      </c>
      <c r="I184" s="147">
        <f t="shared" si="11"/>
        <v>155141.25</v>
      </c>
    </row>
    <row r="185" spans="1:9" x14ac:dyDescent="0.25">
      <c r="A185" s="197"/>
      <c r="B185" s="129" t="s">
        <v>519</v>
      </c>
      <c r="C185" s="130" t="s">
        <v>520</v>
      </c>
      <c r="D185" s="129"/>
      <c r="E185" s="131">
        <v>225659</v>
      </c>
      <c r="F185" s="129">
        <f t="shared" si="8"/>
        <v>0</v>
      </c>
      <c r="G185" s="131">
        <f t="shared" si="9"/>
        <v>18804.916666666668</v>
      </c>
      <c r="H185" s="147">
        <f t="shared" si="10"/>
        <v>0</v>
      </c>
      <c r="I185" s="147">
        <f t="shared" si="11"/>
        <v>206854.08333333334</v>
      </c>
    </row>
    <row r="186" spans="1:9" x14ac:dyDescent="0.25">
      <c r="A186" s="197"/>
      <c r="B186" s="129" t="s">
        <v>521</v>
      </c>
      <c r="C186" s="130" t="s">
        <v>522</v>
      </c>
      <c r="D186" s="129"/>
      <c r="E186" s="131">
        <v>2707913</v>
      </c>
      <c r="F186" s="129">
        <f t="shared" si="8"/>
        <v>0</v>
      </c>
      <c r="G186" s="131">
        <f t="shared" si="9"/>
        <v>225659.41666666666</v>
      </c>
      <c r="H186" s="147">
        <f t="shared" si="10"/>
        <v>0</v>
      </c>
      <c r="I186" s="147">
        <f t="shared" si="11"/>
        <v>2482253.583333333</v>
      </c>
    </row>
    <row r="187" spans="1:9" x14ac:dyDescent="0.25">
      <c r="A187" s="197"/>
      <c r="B187" s="129" t="s">
        <v>523</v>
      </c>
      <c r="C187" s="130" t="s">
        <v>524</v>
      </c>
      <c r="D187" s="129"/>
      <c r="E187" s="131">
        <v>225659</v>
      </c>
      <c r="F187" s="129">
        <f t="shared" si="8"/>
        <v>0</v>
      </c>
      <c r="G187" s="131">
        <f t="shared" si="9"/>
        <v>18804.916666666668</v>
      </c>
      <c r="H187" s="147">
        <f t="shared" si="10"/>
        <v>0</v>
      </c>
      <c r="I187" s="147">
        <f t="shared" si="11"/>
        <v>206854.08333333334</v>
      </c>
    </row>
    <row r="188" spans="1:9" x14ac:dyDescent="0.25">
      <c r="A188" s="197"/>
      <c r="B188" s="129" t="s">
        <v>525</v>
      </c>
      <c r="C188" s="130" t="s">
        <v>526</v>
      </c>
      <c r="D188" s="129"/>
      <c r="E188" s="131">
        <v>451319</v>
      </c>
      <c r="F188" s="129">
        <f t="shared" si="8"/>
        <v>0</v>
      </c>
      <c r="G188" s="131">
        <f t="shared" si="9"/>
        <v>37609.916666666664</v>
      </c>
      <c r="H188" s="147">
        <f t="shared" si="10"/>
        <v>0</v>
      </c>
      <c r="I188" s="147">
        <f t="shared" si="11"/>
        <v>413709.08333333331</v>
      </c>
    </row>
    <row r="189" spans="1:9" x14ac:dyDescent="0.25">
      <c r="A189" s="197"/>
      <c r="B189" s="129" t="s">
        <v>527</v>
      </c>
      <c r="C189" s="130" t="s">
        <v>528</v>
      </c>
      <c r="D189" s="129"/>
      <c r="E189" s="131">
        <v>902638</v>
      </c>
      <c r="F189" s="129">
        <f t="shared" si="8"/>
        <v>0</v>
      </c>
      <c r="G189" s="131">
        <f t="shared" si="9"/>
        <v>75219.833333333328</v>
      </c>
      <c r="H189" s="147">
        <f t="shared" si="10"/>
        <v>0</v>
      </c>
      <c r="I189" s="147">
        <f t="shared" si="11"/>
        <v>827418.16666666663</v>
      </c>
    </row>
    <row r="190" spans="1:9" x14ac:dyDescent="0.25">
      <c r="A190" s="197"/>
      <c r="B190" s="129" t="s">
        <v>529</v>
      </c>
      <c r="C190" s="130" t="s">
        <v>530</v>
      </c>
      <c r="D190" s="129"/>
      <c r="E190" s="131">
        <v>253867</v>
      </c>
      <c r="F190" s="129">
        <f t="shared" si="8"/>
        <v>0</v>
      </c>
      <c r="G190" s="131">
        <f t="shared" si="9"/>
        <v>21155.583333333332</v>
      </c>
      <c r="H190" s="147">
        <f t="shared" si="10"/>
        <v>0</v>
      </c>
      <c r="I190" s="147">
        <f t="shared" si="11"/>
        <v>232711.41666666666</v>
      </c>
    </row>
    <row r="191" spans="1:9" x14ac:dyDescent="0.25">
      <c r="A191" s="197"/>
      <c r="B191" s="127" t="s">
        <v>263</v>
      </c>
      <c r="C191" s="125" t="s">
        <v>264</v>
      </c>
      <c r="D191" s="127"/>
      <c r="E191" s="128">
        <v>507734</v>
      </c>
      <c r="F191" s="127">
        <f t="shared" si="8"/>
        <v>0</v>
      </c>
      <c r="G191" s="128">
        <f t="shared" si="9"/>
        <v>42311.166666666664</v>
      </c>
      <c r="H191" s="126">
        <f t="shared" si="10"/>
        <v>0</v>
      </c>
      <c r="I191" s="126">
        <f t="shared" si="11"/>
        <v>465422.83333333331</v>
      </c>
    </row>
    <row r="192" spans="1:9" x14ac:dyDescent="0.25">
      <c r="A192" s="197"/>
      <c r="B192" s="127" t="s">
        <v>265</v>
      </c>
      <c r="C192" s="125" t="s">
        <v>266</v>
      </c>
      <c r="D192" s="127"/>
      <c r="E192" s="128">
        <v>253867</v>
      </c>
      <c r="F192" s="127">
        <f t="shared" si="8"/>
        <v>0</v>
      </c>
      <c r="G192" s="128">
        <f t="shared" si="9"/>
        <v>21155.583333333332</v>
      </c>
      <c r="H192" s="126">
        <f t="shared" si="10"/>
        <v>0</v>
      </c>
      <c r="I192" s="126">
        <f t="shared" si="11"/>
        <v>232711.41666666666</v>
      </c>
    </row>
    <row r="193" spans="1:9" x14ac:dyDescent="0.25">
      <c r="A193" s="197"/>
      <c r="B193" s="127" t="s">
        <v>339</v>
      </c>
      <c r="C193" s="125" t="s">
        <v>340</v>
      </c>
      <c r="D193" s="127"/>
      <c r="E193" s="128">
        <v>169245</v>
      </c>
      <c r="F193" s="127">
        <f t="shared" si="8"/>
        <v>0</v>
      </c>
      <c r="G193" s="128">
        <f t="shared" si="9"/>
        <v>14103.75</v>
      </c>
      <c r="H193" s="126">
        <f t="shared" si="10"/>
        <v>0</v>
      </c>
      <c r="I193" s="126">
        <f t="shared" si="11"/>
        <v>155141.25</v>
      </c>
    </row>
    <row r="194" spans="1:9" x14ac:dyDescent="0.25">
      <c r="A194" s="197"/>
      <c r="B194" s="129" t="s">
        <v>273</v>
      </c>
      <c r="C194" s="130" t="s">
        <v>274</v>
      </c>
      <c r="D194" s="129"/>
      <c r="E194" s="131">
        <v>1692446</v>
      </c>
      <c r="F194" s="129">
        <f t="shared" si="8"/>
        <v>0</v>
      </c>
      <c r="G194" s="131">
        <f t="shared" si="9"/>
        <v>141037.16666666666</v>
      </c>
      <c r="H194" s="147">
        <f t="shared" si="10"/>
        <v>0</v>
      </c>
      <c r="I194" s="147">
        <f t="shared" si="11"/>
        <v>1551408.8333333333</v>
      </c>
    </row>
    <row r="195" spans="1:9" x14ac:dyDescent="0.25">
      <c r="A195" s="197"/>
      <c r="B195" s="127" t="s">
        <v>531</v>
      </c>
      <c r="C195" s="125" t="s">
        <v>532</v>
      </c>
      <c r="D195" s="127"/>
      <c r="E195" s="128">
        <v>169245</v>
      </c>
      <c r="F195" s="127">
        <f t="shared" si="8"/>
        <v>0</v>
      </c>
      <c r="G195" s="128">
        <f t="shared" si="9"/>
        <v>14103.75</v>
      </c>
      <c r="H195" s="126">
        <f t="shared" si="10"/>
        <v>0</v>
      </c>
      <c r="I195" s="126">
        <f t="shared" si="11"/>
        <v>155141.25</v>
      </c>
    </row>
    <row r="196" spans="1:9" x14ac:dyDescent="0.25">
      <c r="A196" s="197"/>
      <c r="B196" s="129" t="s">
        <v>533</v>
      </c>
      <c r="C196" s="130" t="s">
        <v>534</v>
      </c>
      <c r="D196" s="129"/>
      <c r="E196" s="131">
        <v>916741</v>
      </c>
      <c r="F196" s="129">
        <f t="shared" si="8"/>
        <v>0</v>
      </c>
      <c r="G196" s="131">
        <f t="shared" si="9"/>
        <v>76395.083333333328</v>
      </c>
      <c r="H196" s="147">
        <f t="shared" si="10"/>
        <v>0</v>
      </c>
      <c r="I196" s="147">
        <f t="shared" si="11"/>
        <v>840345.91666666663</v>
      </c>
    </row>
    <row r="197" spans="1:9" x14ac:dyDescent="0.25">
      <c r="A197" s="197"/>
      <c r="B197" s="129" t="s">
        <v>535</v>
      </c>
      <c r="C197" s="130" t="s">
        <v>536</v>
      </c>
      <c r="D197" s="129"/>
      <c r="E197" s="131">
        <v>183348</v>
      </c>
      <c r="F197" s="129">
        <f t="shared" si="8"/>
        <v>0</v>
      </c>
      <c r="G197" s="131">
        <f t="shared" si="9"/>
        <v>15279</v>
      </c>
      <c r="H197" s="147">
        <f t="shared" si="10"/>
        <v>0</v>
      </c>
      <c r="I197" s="147">
        <f t="shared" si="11"/>
        <v>168069</v>
      </c>
    </row>
    <row r="198" spans="1:9" x14ac:dyDescent="0.25">
      <c r="A198" s="197"/>
      <c r="B198" s="129" t="s">
        <v>537</v>
      </c>
      <c r="C198" s="130" t="s">
        <v>538</v>
      </c>
      <c r="D198" s="129"/>
      <c r="E198" s="131">
        <v>183348</v>
      </c>
      <c r="F198" s="129">
        <f t="shared" si="8"/>
        <v>0</v>
      </c>
      <c r="G198" s="131">
        <f t="shared" si="9"/>
        <v>15279</v>
      </c>
      <c r="H198" s="147">
        <f t="shared" si="10"/>
        <v>0</v>
      </c>
      <c r="I198" s="147">
        <f t="shared" si="11"/>
        <v>168069</v>
      </c>
    </row>
    <row r="199" spans="1:9" x14ac:dyDescent="0.25">
      <c r="A199" s="197"/>
      <c r="B199" s="129" t="s">
        <v>539</v>
      </c>
      <c r="C199" s="130" t="s">
        <v>540</v>
      </c>
      <c r="D199" s="129"/>
      <c r="E199" s="131">
        <v>183348</v>
      </c>
      <c r="F199" s="129">
        <f t="shared" ref="F199:F262" si="12">+D199/12</f>
        <v>0</v>
      </c>
      <c r="G199" s="131">
        <f t="shared" ref="G199:G262" si="13">+E199/12</f>
        <v>15279</v>
      </c>
      <c r="H199" s="147">
        <f t="shared" ref="H199:H262" si="14">+F199*11</f>
        <v>0</v>
      </c>
      <c r="I199" s="147">
        <f t="shared" ref="I199:I262" si="15">+G199*11</f>
        <v>168069</v>
      </c>
    </row>
    <row r="200" spans="1:9" x14ac:dyDescent="0.25">
      <c r="A200" s="197"/>
      <c r="B200" s="129" t="s">
        <v>541</v>
      </c>
      <c r="C200" s="130" t="s">
        <v>542</v>
      </c>
      <c r="D200" s="129"/>
      <c r="E200" s="131">
        <v>550045</v>
      </c>
      <c r="F200" s="129">
        <f t="shared" si="12"/>
        <v>0</v>
      </c>
      <c r="G200" s="131">
        <f t="shared" si="13"/>
        <v>45837.083333333336</v>
      </c>
      <c r="H200" s="147">
        <f t="shared" si="14"/>
        <v>0</v>
      </c>
      <c r="I200" s="147">
        <f t="shared" si="15"/>
        <v>504207.91666666669</v>
      </c>
    </row>
    <row r="201" spans="1:9" x14ac:dyDescent="0.25">
      <c r="A201" s="197"/>
      <c r="B201" s="129" t="s">
        <v>543</v>
      </c>
      <c r="C201" s="130" t="s">
        <v>544</v>
      </c>
      <c r="D201" s="129"/>
      <c r="E201" s="131">
        <v>183348</v>
      </c>
      <c r="F201" s="129">
        <f t="shared" si="12"/>
        <v>0</v>
      </c>
      <c r="G201" s="131">
        <f t="shared" si="13"/>
        <v>15279</v>
      </c>
      <c r="H201" s="147">
        <f t="shared" si="14"/>
        <v>0</v>
      </c>
      <c r="I201" s="147">
        <f t="shared" si="15"/>
        <v>168069</v>
      </c>
    </row>
    <row r="202" spans="1:9" x14ac:dyDescent="0.25">
      <c r="A202" s="197"/>
      <c r="B202" s="129" t="s">
        <v>545</v>
      </c>
      <c r="C202" s="130" t="s">
        <v>546</v>
      </c>
      <c r="D202" s="129"/>
      <c r="E202" s="131">
        <v>84622</v>
      </c>
      <c r="F202" s="129">
        <f t="shared" si="12"/>
        <v>0</v>
      </c>
      <c r="G202" s="131">
        <f t="shared" si="13"/>
        <v>7051.833333333333</v>
      </c>
      <c r="H202" s="147">
        <f t="shared" si="14"/>
        <v>0</v>
      </c>
      <c r="I202" s="147">
        <f t="shared" si="15"/>
        <v>77570.166666666657</v>
      </c>
    </row>
    <row r="203" spans="1:9" x14ac:dyDescent="0.25">
      <c r="A203" s="197"/>
      <c r="B203" s="127" t="s">
        <v>263</v>
      </c>
      <c r="C203" s="125" t="s">
        <v>264</v>
      </c>
      <c r="D203" s="127"/>
      <c r="E203" s="128">
        <v>84622</v>
      </c>
      <c r="F203" s="127">
        <f t="shared" si="12"/>
        <v>0</v>
      </c>
      <c r="G203" s="128">
        <f t="shared" si="13"/>
        <v>7051.833333333333</v>
      </c>
      <c r="H203" s="126">
        <f t="shared" si="14"/>
        <v>0</v>
      </c>
      <c r="I203" s="126">
        <f t="shared" si="15"/>
        <v>77570.166666666657</v>
      </c>
    </row>
    <row r="204" spans="1:9" x14ac:dyDescent="0.25">
      <c r="A204" s="197"/>
      <c r="B204" s="129" t="s">
        <v>547</v>
      </c>
      <c r="C204" s="130" t="s">
        <v>548</v>
      </c>
      <c r="D204" s="129"/>
      <c r="E204" s="131">
        <v>191514</v>
      </c>
      <c r="F204" s="129">
        <f t="shared" si="12"/>
        <v>0</v>
      </c>
      <c r="G204" s="131">
        <f t="shared" si="13"/>
        <v>15959.5</v>
      </c>
      <c r="H204" s="147">
        <f t="shared" si="14"/>
        <v>0</v>
      </c>
      <c r="I204" s="147">
        <f t="shared" si="15"/>
        <v>175554.5</v>
      </c>
    </row>
    <row r="205" spans="1:9" x14ac:dyDescent="0.25">
      <c r="A205" s="197"/>
      <c r="B205" s="129" t="s">
        <v>549</v>
      </c>
      <c r="C205" s="130" t="s">
        <v>550</v>
      </c>
      <c r="D205" s="129"/>
      <c r="E205" s="131">
        <v>191514</v>
      </c>
      <c r="F205" s="129">
        <f t="shared" si="12"/>
        <v>0</v>
      </c>
      <c r="G205" s="131">
        <f t="shared" si="13"/>
        <v>15959.5</v>
      </c>
      <c r="H205" s="147">
        <f t="shared" si="14"/>
        <v>0</v>
      </c>
      <c r="I205" s="147">
        <f t="shared" si="15"/>
        <v>175554.5</v>
      </c>
    </row>
    <row r="206" spans="1:9" x14ac:dyDescent="0.25">
      <c r="A206" s="197"/>
      <c r="B206" s="129" t="s">
        <v>551</v>
      </c>
      <c r="C206" s="130" t="s">
        <v>552</v>
      </c>
      <c r="D206" s="129"/>
      <c r="E206" s="131">
        <v>191514</v>
      </c>
      <c r="F206" s="129">
        <f t="shared" si="12"/>
        <v>0</v>
      </c>
      <c r="G206" s="131">
        <f t="shared" si="13"/>
        <v>15959.5</v>
      </c>
      <c r="H206" s="147">
        <f t="shared" si="14"/>
        <v>0</v>
      </c>
      <c r="I206" s="147">
        <f t="shared" si="15"/>
        <v>175554.5</v>
      </c>
    </row>
    <row r="207" spans="1:9" x14ac:dyDescent="0.25">
      <c r="A207" s="197"/>
      <c r="B207" s="129" t="s">
        <v>553</v>
      </c>
      <c r="C207" s="130" t="s">
        <v>554</v>
      </c>
      <c r="D207" s="129"/>
      <c r="E207" s="131">
        <v>191514</v>
      </c>
      <c r="F207" s="129">
        <f t="shared" si="12"/>
        <v>0</v>
      </c>
      <c r="G207" s="131">
        <f t="shared" si="13"/>
        <v>15959.5</v>
      </c>
      <c r="H207" s="147">
        <f t="shared" si="14"/>
        <v>0</v>
      </c>
      <c r="I207" s="147">
        <f t="shared" si="15"/>
        <v>175554.5</v>
      </c>
    </row>
    <row r="208" spans="1:9" x14ac:dyDescent="0.25">
      <c r="A208" s="197"/>
      <c r="B208" s="129" t="s">
        <v>555</v>
      </c>
      <c r="C208" s="130" t="s">
        <v>556</v>
      </c>
      <c r="D208" s="129"/>
      <c r="E208" s="131">
        <v>957568</v>
      </c>
      <c r="F208" s="129">
        <f t="shared" si="12"/>
        <v>0</v>
      </c>
      <c r="G208" s="131">
        <f t="shared" si="13"/>
        <v>79797.333333333328</v>
      </c>
      <c r="H208" s="147">
        <f t="shared" si="14"/>
        <v>0</v>
      </c>
      <c r="I208" s="147">
        <f t="shared" si="15"/>
        <v>877770.66666666663</v>
      </c>
    </row>
    <row r="209" spans="1:9" x14ac:dyDescent="0.25">
      <c r="A209" s="197"/>
      <c r="B209" s="129" t="s">
        <v>557</v>
      </c>
      <c r="C209" s="130" t="s">
        <v>558</v>
      </c>
      <c r="D209" s="129"/>
      <c r="E209" s="131">
        <v>191514</v>
      </c>
      <c r="F209" s="129">
        <f t="shared" si="12"/>
        <v>0</v>
      </c>
      <c r="G209" s="131">
        <f t="shared" si="13"/>
        <v>15959.5</v>
      </c>
      <c r="H209" s="147">
        <f t="shared" si="14"/>
        <v>0</v>
      </c>
      <c r="I209" s="147">
        <f t="shared" si="15"/>
        <v>175554.5</v>
      </c>
    </row>
    <row r="210" spans="1:9" x14ac:dyDescent="0.25">
      <c r="A210" s="197"/>
      <c r="B210" s="129" t="s">
        <v>559</v>
      </c>
      <c r="C210" s="130" t="s">
        <v>560</v>
      </c>
      <c r="D210" s="129"/>
      <c r="E210" s="131">
        <v>191514</v>
      </c>
      <c r="F210" s="129">
        <f t="shared" si="12"/>
        <v>0</v>
      </c>
      <c r="G210" s="131">
        <f t="shared" si="13"/>
        <v>15959.5</v>
      </c>
      <c r="H210" s="147">
        <f t="shared" si="14"/>
        <v>0</v>
      </c>
      <c r="I210" s="147">
        <f t="shared" si="15"/>
        <v>175554.5</v>
      </c>
    </row>
    <row r="211" spans="1:9" x14ac:dyDescent="0.25">
      <c r="A211" s="197"/>
      <c r="B211" s="129" t="s">
        <v>561</v>
      </c>
      <c r="C211" s="130" t="s">
        <v>562</v>
      </c>
      <c r="D211" s="129"/>
      <c r="E211" s="131">
        <v>383027</v>
      </c>
      <c r="F211" s="129">
        <f t="shared" si="12"/>
        <v>0</v>
      </c>
      <c r="G211" s="131">
        <f t="shared" si="13"/>
        <v>31918.916666666668</v>
      </c>
      <c r="H211" s="147">
        <f t="shared" si="14"/>
        <v>0</v>
      </c>
      <c r="I211" s="147">
        <f t="shared" si="15"/>
        <v>351108.08333333337</v>
      </c>
    </row>
    <row r="212" spans="1:9" x14ac:dyDescent="0.25">
      <c r="A212" s="197"/>
      <c r="B212" s="129" t="s">
        <v>563</v>
      </c>
      <c r="C212" s="130" t="s">
        <v>564</v>
      </c>
      <c r="D212" s="129"/>
      <c r="E212" s="131">
        <v>191514</v>
      </c>
      <c r="F212" s="129">
        <f t="shared" si="12"/>
        <v>0</v>
      </c>
      <c r="G212" s="131">
        <f t="shared" si="13"/>
        <v>15959.5</v>
      </c>
      <c r="H212" s="147">
        <f t="shared" si="14"/>
        <v>0</v>
      </c>
      <c r="I212" s="147">
        <f t="shared" si="15"/>
        <v>175554.5</v>
      </c>
    </row>
    <row r="213" spans="1:9" x14ac:dyDescent="0.25">
      <c r="A213" s="197"/>
      <c r="B213" s="129" t="s">
        <v>565</v>
      </c>
      <c r="C213" s="130" t="s">
        <v>566</v>
      </c>
      <c r="D213" s="129"/>
      <c r="E213" s="131">
        <v>191514</v>
      </c>
      <c r="F213" s="129">
        <f t="shared" si="12"/>
        <v>0</v>
      </c>
      <c r="G213" s="131">
        <f t="shared" si="13"/>
        <v>15959.5</v>
      </c>
      <c r="H213" s="147">
        <f t="shared" si="14"/>
        <v>0</v>
      </c>
      <c r="I213" s="147">
        <f t="shared" si="15"/>
        <v>175554.5</v>
      </c>
    </row>
    <row r="214" spans="1:9" x14ac:dyDescent="0.25">
      <c r="A214" s="197"/>
      <c r="B214" s="129" t="s">
        <v>567</v>
      </c>
      <c r="C214" s="130" t="s">
        <v>568</v>
      </c>
      <c r="D214" s="129"/>
      <c r="E214" s="131">
        <v>191514</v>
      </c>
      <c r="F214" s="129">
        <f t="shared" si="12"/>
        <v>0</v>
      </c>
      <c r="G214" s="131">
        <f t="shared" si="13"/>
        <v>15959.5</v>
      </c>
      <c r="H214" s="147">
        <f t="shared" si="14"/>
        <v>0</v>
      </c>
      <c r="I214" s="147">
        <f t="shared" si="15"/>
        <v>175554.5</v>
      </c>
    </row>
    <row r="215" spans="1:9" x14ac:dyDescent="0.25">
      <c r="A215" s="197"/>
      <c r="B215" s="129" t="s">
        <v>569</v>
      </c>
      <c r="C215" s="130" t="s">
        <v>570</v>
      </c>
      <c r="D215" s="129"/>
      <c r="E215" s="131">
        <v>338489</v>
      </c>
      <c r="F215" s="129">
        <f t="shared" si="12"/>
        <v>0</v>
      </c>
      <c r="G215" s="131">
        <f t="shared" si="13"/>
        <v>28207.416666666668</v>
      </c>
      <c r="H215" s="147">
        <f t="shared" si="14"/>
        <v>0</v>
      </c>
      <c r="I215" s="147">
        <f t="shared" si="15"/>
        <v>310281.58333333337</v>
      </c>
    </row>
    <row r="216" spans="1:9" x14ac:dyDescent="0.25">
      <c r="A216" s="197"/>
      <c r="B216" s="129" t="s">
        <v>571</v>
      </c>
      <c r="C216" s="130" t="s">
        <v>572</v>
      </c>
      <c r="D216" s="129"/>
      <c r="E216" s="131">
        <v>383027</v>
      </c>
      <c r="F216" s="129">
        <f t="shared" si="12"/>
        <v>0</v>
      </c>
      <c r="G216" s="131">
        <f t="shared" si="13"/>
        <v>31918.916666666668</v>
      </c>
      <c r="H216" s="147">
        <f t="shared" si="14"/>
        <v>0</v>
      </c>
      <c r="I216" s="147">
        <f t="shared" si="15"/>
        <v>351108.08333333337</v>
      </c>
    </row>
    <row r="217" spans="1:9" x14ac:dyDescent="0.25">
      <c r="A217" s="197"/>
      <c r="B217" s="129" t="s">
        <v>573</v>
      </c>
      <c r="C217" s="130" t="s">
        <v>574</v>
      </c>
      <c r="D217" s="129"/>
      <c r="E217" s="131">
        <v>84622</v>
      </c>
      <c r="F217" s="129">
        <f t="shared" si="12"/>
        <v>0</v>
      </c>
      <c r="G217" s="131">
        <f t="shared" si="13"/>
        <v>7051.833333333333</v>
      </c>
      <c r="H217" s="147">
        <f t="shared" si="14"/>
        <v>0</v>
      </c>
      <c r="I217" s="147">
        <f t="shared" si="15"/>
        <v>77570.166666666657</v>
      </c>
    </row>
    <row r="218" spans="1:9" x14ac:dyDescent="0.25">
      <c r="A218" s="197"/>
      <c r="B218" s="127" t="s">
        <v>263</v>
      </c>
      <c r="C218" s="125" t="s">
        <v>264</v>
      </c>
      <c r="D218" s="127"/>
      <c r="E218" s="128">
        <v>338489</v>
      </c>
      <c r="F218" s="127">
        <f t="shared" si="12"/>
        <v>0</v>
      </c>
      <c r="G218" s="128">
        <f t="shared" si="13"/>
        <v>28207.416666666668</v>
      </c>
      <c r="H218" s="126">
        <f t="shared" si="14"/>
        <v>0</v>
      </c>
      <c r="I218" s="126">
        <f t="shared" si="15"/>
        <v>310281.58333333337</v>
      </c>
    </row>
    <row r="219" spans="1:9" ht="30" x14ac:dyDescent="0.25">
      <c r="A219" s="197"/>
      <c r="B219" s="129" t="s">
        <v>575</v>
      </c>
      <c r="C219" s="130" t="s">
        <v>576</v>
      </c>
      <c r="D219" s="129"/>
      <c r="E219" s="131">
        <v>169245</v>
      </c>
      <c r="F219" s="129">
        <f t="shared" si="12"/>
        <v>0</v>
      </c>
      <c r="G219" s="131">
        <f t="shared" si="13"/>
        <v>14103.75</v>
      </c>
      <c r="H219" s="147">
        <f t="shared" si="14"/>
        <v>0</v>
      </c>
      <c r="I219" s="147">
        <f t="shared" si="15"/>
        <v>155141.25</v>
      </c>
    </row>
    <row r="220" spans="1:9" ht="30" x14ac:dyDescent="0.25">
      <c r="A220" s="197"/>
      <c r="B220" s="129" t="s">
        <v>577</v>
      </c>
      <c r="C220" s="130" t="s">
        <v>578</v>
      </c>
      <c r="D220" s="129"/>
      <c r="E220" s="131">
        <v>169245</v>
      </c>
      <c r="F220" s="129">
        <f t="shared" si="12"/>
        <v>0</v>
      </c>
      <c r="G220" s="131">
        <f t="shared" si="13"/>
        <v>14103.75</v>
      </c>
      <c r="H220" s="147">
        <f t="shared" si="14"/>
        <v>0</v>
      </c>
      <c r="I220" s="147">
        <f t="shared" si="15"/>
        <v>155141.25</v>
      </c>
    </row>
    <row r="221" spans="1:9" x14ac:dyDescent="0.25">
      <c r="A221" s="197"/>
      <c r="B221" s="129" t="s">
        <v>579</v>
      </c>
      <c r="C221" s="130" t="s">
        <v>580</v>
      </c>
      <c r="D221" s="129"/>
      <c r="E221" s="131">
        <v>190400</v>
      </c>
      <c r="F221" s="129">
        <f t="shared" si="12"/>
        <v>0</v>
      </c>
      <c r="G221" s="131">
        <f t="shared" si="13"/>
        <v>15866.666666666666</v>
      </c>
      <c r="H221" s="147">
        <f t="shared" si="14"/>
        <v>0</v>
      </c>
      <c r="I221" s="147">
        <f t="shared" si="15"/>
        <v>174533.33333333331</v>
      </c>
    </row>
    <row r="222" spans="1:9" x14ac:dyDescent="0.25">
      <c r="A222" s="197"/>
      <c r="B222" s="129" t="s">
        <v>581</v>
      </c>
      <c r="C222" s="130" t="s">
        <v>582</v>
      </c>
      <c r="D222" s="129"/>
      <c r="E222" s="131">
        <v>169245</v>
      </c>
      <c r="F222" s="129">
        <f t="shared" si="12"/>
        <v>0</v>
      </c>
      <c r="G222" s="131">
        <f t="shared" si="13"/>
        <v>14103.75</v>
      </c>
      <c r="H222" s="147">
        <f t="shared" si="14"/>
        <v>0</v>
      </c>
      <c r="I222" s="147">
        <f t="shared" si="15"/>
        <v>155141.25</v>
      </c>
    </row>
    <row r="223" spans="1:9" x14ac:dyDescent="0.25">
      <c r="A223" s="197"/>
      <c r="B223" s="129" t="s">
        <v>583</v>
      </c>
      <c r="C223" s="130" t="s">
        <v>584</v>
      </c>
      <c r="D223" s="129"/>
      <c r="E223" s="131">
        <v>190400</v>
      </c>
      <c r="F223" s="129">
        <f t="shared" si="12"/>
        <v>0</v>
      </c>
      <c r="G223" s="131">
        <f t="shared" si="13"/>
        <v>15866.666666666666</v>
      </c>
      <c r="H223" s="147">
        <f t="shared" si="14"/>
        <v>0</v>
      </c>
      <c r="I223" s="147">
        <f t="shared" si="15"/>
        <v>174533.33333333331</v>
      </c>
    </row>
    <row r="224" spans="1:9" x14ac:dyDescent="0.25">
      <c r="A224" s="197"/>
      <c r="B224" s="129" t="s">
        <v>585</v>
      </c>
      <c r="C224" s="130" t="s">
        <v>586</v>
      </c>
      <c r="D224" s="129"/>
      <c r="E224" s="131">
        <v>190400</v>
      </c>
      <c r="F224" s="129">
        <f t="shared" si="12"/>
        <v>0</v>
      </c>
      <c r="G224" s="131">
        <f t="shared" si="13"/>
        <v>15866.666666666666</v>
      </c>
      <c r="H224" s="147">
        <f t="shared" si="14"/>
        <v>0</v>
      </c>
      <c r="I224" s="147">
        <f t="shared" si="15"/>
        <v>174533.33333333331</v>
      </c>
    </row>
    <row r="225" spans="1:9" x14ac:dyDescent="0.25">
      <c r="A225" s="197"/>
      <c r="B225" s="129" t="s">
        <v>587</v>
      </c>
      <c r="C225" s="130" t="s">
        <v>588</v>
      </c>
      <c r="D225" s="129"/>
      <c r="E225" s="131">
        <v>190400</v>
      </c>
      <c r="F225" s="129">
        <f t="shared" si="12"/>
        <v>0</v>
      </c>
      <c r="G225" s="131">
        <f t="shared" si="13"/>
        <v>15866.666666666666</v>
      </c>
      <c r="H225" s="147">
        <f t="shared" si="14"/>
        <v>0</v>
      </c>
      <c r="I225" s="147">
        <f t="shared" si="15"/>
        <v>174533.33333333331</v>
      </c>
    </row>
    <row r="226" spans="1:9" x14ac:dyDescent="0.25">
      <c r="A226" s="197"/>
      <c r="B226" s="129" t="s">
        <v>589</v>
      </c>
      <c r="C226" s="130" t="s">
        <v>590</v>
      </c>
      <c r="D226" s="129"/>
      <c r="E226" s="131">
        <v>190400</v>
      </c>
      <c r="F226" s="129">
        <f t="shared" si="12"/>
        <v>0</v>
      </c>
      <c r="G226" s="131">
        <f t="shared" si="13"/>
        <v>15866.666666666666</v>
      </c>
      <c r="H226" s="147">
        <f t="shared" si="14"/>
        <v>0</v>
      </c>
      <c r="I226" s="147">
        <f t="shared" si="15"/>
        <v>174533.33333333331</v>
      </c>
    </row>
    <row r="227" spans="1:9" x14ac:dyDescent="0.25">
      <c r="A227" s="197"/>
      <c r="B227" s="129" t="s">
        <v>591</v>
      </c>
      <c r="C227" s="130" t="s">
        <v>592</v>
      </c>
      <c r="D227" s="129"/>
      <c r="E227" s="131">
        <v>190400</v>
      </c>
      <c r="F227" s="129">
        <f t="shared" si="12"/>
        <v>0</v>
      </c>
      <c r="G227" s="131">
        <f t="shared" si="13"/>
        <v>15866.666666666666</v>
      </c>
      <c r="H227" s="147">
        <f t="shared" si="14"/>
        <v>0</v>
      </c>
      <c r="I227" s="147">
        <f t="shared" si="15"/>
        <v>174533.33333333331</v>
      </c>
    </row>
    <row r="228" spans="1:9" x14ac:dyDescent="0.25">
      <c r="A228" s="197"/>
      <c r="B228" s="129" t="s">
        <v>593</v>
      </c>
      <c r="C228" s="130" t="s">
        <v>594</v>
      </c>
      <c r="D228" s="129"/>
      <c r="E228" s="131">
        <v>84622</v>
      </c>
      <c r="F228" s="129">
        <f t="shared" si="12"/>
        <v>0</v>
      </c>
      <c r="G228" s="131">
        <f t="shared" si="13"/>
        <v>7051.833333333333</v>
      </c>
      <c r="H228" s="147">
        <f t="shared" si="14"/>
        <v>0</v>
      </c>
      <c r="I228" s="147">
        <f t="shared" si="15"/>
        <v>77570.166666666657</v>
      </c>
    </row>
    <row r="229" spans="1:9" ht="30" x14ac:dyDescent="0.25">
      <c r="A229" s="197"/>
      <c r="B229" s="127" t="s">
        <v>595</v>
      </c>
      <c r="C229" s="125" t="s">
        <v>596</v>
      </c>
      <c r="D229" s="127"/>
      <c r="E229" s="128">
        <v>169245</v>
      </c>
      <c r="F229" s="127">
        <f t="shared" si="12"/>
        <v>0</v>
      </c>
      <c r="G229" s="128">
        <f t="shared" si="13"/>
        <v>14103.75</v>
      </c>
      <c r="H229" s="126">
        <f t="shared" si="14"/>
        <v>0</v>
      </c>
      <c r="I229" s="126">
        <f t="shared" si="15"/>
        <v>155141.25</v>
      </c>
    </row>
    <row r="230" spans="1:9" x14ac:dyDescent="0.25">
      <c r="A230" s="197"/>
      <c r="B230" s="129" t="s">
        <v>597</v>
      </c>
      <c r="C230" s="130" t="s">
        <v>598</v>
      </c>
      <c r="D230" s="129"/>
      <c r="E230" s="131">
        <v>1225364</v>
      </c>
      <c r="F230" s="129">
        <f t="shared" si="12"/>
        <v>0</v>
      </c>
      <c r="G230" s="131">
        <f t="shared" si="13"/>
        <v>102113.66666666667</v>
      </c>
      <c r="H230" s="147">
        <f t="shared" si="14"/>
        <v>0</v>
      </c>
      <c r="I230" s="147">
        <f t="shared" si="15"/>
        <v>1123250.3333333335</v>
      </c>
    </row>
    <row r="231" spans="1:9" x14ac:dyDescent="0.25">
      <c r="A231" s="197"/>
      <c r="B231" s="129" t="s">
        <v>599</v>
      </c>
      <c r="C231" s="130" t="s">
        <v>600</v>
      </c>
      <c r="D231" s="129"/>
      <c r="E231" s="131">
        <v>175052</v>
      </c>
      <c r="F231" s="129">
        <f t="shared" si="12"/>
        <v>0</v>
      </c>
      <c r="G231" s="131">
        <f t="shared" si="13"/>
        <v>14587.666666666666</v>
      </c>
      <c r="H231" s="147">
        <f t="shared" si="14"/>
        <v>0</v>
      </c>
      <c r="I231" s="147">
        <f t="shared" si="15"/>
        <v>160464.33333333331</v>
      </c>
    </row>
    <row r="232" spans="1:9" x14ac:dyDescent="0.25">
      <c r="A232" s="197"/>
      <c r="B232" s="129" t="s">
        <v>601</v>
      </c>
      <c r="C232" s="130" t="s">
        <v>602</v>
      </c>
      <c r="D232" s="129"/>
      <c r="E232" s="131">
        <v>175052</v>
      </c>
      <c r="F232" s="129">
        <f t="shared" si="12"/>
        <v>0</v>
      </c>
      <c r="G232" s="131">
        <f t="shared" si="13"/>
        <v>14587.666666666666</v>
      </c>
      <c r="H232" s="147">
        <f t="shared" si="14"/>
        <v>0</v>
      </c>
      <c r="I232" s="147">
        <f t="shared" si="15"/>
        <v>160464.33333333331</v>
      </c>
    </row>
    <row r="233" spans="1:9" x14ac:dyDescent="0.25">
      <c r="A233" s="197"/>
      <c r="B233" s="129" t="s">
        <v>603</v>
      </c>
      <c r="C233" s="130" t="s">
        <v>604</v>
      </c>
      <c r="D233" s="129"/>
      <c r="E233" s="131">
        <v>175052</v>
      </c>
      <c r="F233" s="129">
        <f t="shared" si="12"/>
        <v>0</v>
      </c>
      <c r="G233" s="131">
        <f t="shared" si="13"/>
        <v>14587.666666666666</v>
      </c>
      <c r="H233" s="147">
        <f t="shared" si="14"/>
        <v>0</v>
      </c>
      <c r="I233" s="147">
        <f t="shared" si="15"/>
        <v>160464.33333333331</v>
      </c>
    </row>
    <row r="234" spans="1:9" x14ac:dyDescent="0.25">
      <c r="A234" s="197"/>
      <c r="B234" s="129" t="s">
        <v>605</v>
      </c>
      <c r="C234" s="130" t="s">
        <v>606</v>
      </c>
      <c r="D234" s="129"/>
      <c r="E234" s="131">
        <v>175052</v>
      </c>
      <c r="F234" s="129">
        <f t="shared" si="12"/>
        <v>0</v>
      </c>
      <c r="G234" s="131">
        <f t="shared" si="13"/>
        <v>14587.666666666666</v>
      </c>
      <c r="H234" s="147">
        <f t="shared" si="14"/>
        <v>0</v>
      </c>
      <c r="I234" s="147">
        <f t="shared" si="15"/>
        <v>160464.33333333331</v>
      </c>
    </row>
    <row r="235" spans="1:9" x14ac:dyDescent="0.25">
      <c r="A235" s="197"/>
      <c r="B235" s="129" t="s">
        <v>607</v>
      </c>
      <c r="C235" s="130" t="s">
        <v>608</v>
      </c>
      <c r="D235" s="129"/>
      <c r="E235" s="131">
        <v>175052</v>
      </c>
      <c r="F235" s="129">
        <f t="shared" si="12"/>
        <v>0</v>
      </c>
      <c r="G235" s="131">
        <f t="shared" si="13"/>
        <v>14587.666666666666</v>
      </c>
      <c r="H235" s="147">
        <f t="shared" si="14"/>
        <v>0</v>
      </c>
      <c r="I235" s="147">
        <f t="shared" si="15"/>
        <v>160464.33333333331</v>
      </c>
    </row>
    <row r="236" spans="1:9" x14ac:dyDescent="0.25">
      <c r="A236" s="197"/>
      <c r="B236" s="129" t="s">
        <v>609</v>
      </c>
      <c r="C236" s="130" t="s">
        <v>610</v>
      </c>
      <c r="D236" s="129"/>
      <c r="E236" s="131">
        <v>350104</v>
      </c>
      <c r="F236" s="129">
        <f t="shared" si="12"/>
        <v>0</v>
      </c>
      <c r="G236" s="131">
        <f t="shared" si="13"/>
        <v>29175.333333333332</v>
      </c>
      <c r="H236" s="147">
        <f t="shared" si="14"/>
        <v>0</v>
      </c>
      <c r="I236" s="147">
        <f t="shared" si="15"/>
        <v>320928.66666666663</v>
      </c>
    </row>
    <row r="237" spans="1:9" x14ac:dyDescent="0.25">
      <c r="A237" s="197"/>
      <c r="B237" s="129" t="s">
        <v>611</v>
      </c>
      <c r="C237" s="130" t="s">
        <v>612</v>
      </c>
      <c r="D237" s="129"/>
      <c r="E237" s="131">
        <v>175052</v>
      </c>
      <c r="F237" s="129">
        <f t="shared" si="12"/>
        <v>0</v>
      </c>
      <c r="G237" s="131">
        <f t="shared" si="13"/>
        <v>14587.666666666666</v>
      </c>
      <c r="H237" s="147">
        <f t="shared" si="14"/>
        <v>0</v>
      </c>
      <c r="I237" s="147">
        <f t="shared" si="15"/>
        <v>160464.33333333331</v>
      </c>
    </row>
    <row r="238" spans="1:9" x14ac:dyDescent="0.25">
      <c r="A238" s="197"/>
      <c r="B238" s="129" t="s">
        <v>613</v>
      </c>
      <c r="C238" s="130" t="s">
        <v>614</v>
      </c>
      <c r="D238" s="129"/>
      <c r="E238" s="131">
        <v>175052</v>
      </c>
      <c r="F238" s="129">
        <f t="shared" si="12"/>
        <v>0</v>
      </c>
      <c r="G238" s="131">
        <f t="shared" si="13"/>
        <v>14587.666666666666</v>
      </c>
      <c r="H238" s="147">
        <f t="shared" si="14"/>
        <v>0</v>
      </c>
      <c r="I238" s="147">
        <f t="shared" si="15"/>
        <v>160464.33333333331</v>
      </c>
    </row>
    <row r="239" spans="1:9" x14ac:dyDescent="0.25">
      <c r="A239" s="197"/>
      <c r="B239" s="129" t="s">
        <v>615</v>
      </c>
      <c r="C239" s="130" t="s">
        <v>616</v>
      </c>
      <c r="D239" s="129"/>
      <c r="E239" s="131">
        <v>175052</v>
      </c>
      <c r="F239" s="129">
        <f t="shared" si="12"/>
        <v>0</v>
      </c>
      <c r="G239" s="131">
        <f t="shared" si="13"/>
        <v>14587.666666666666</v>
      </c>
      <c r="H239" s="147">
        <f t="shared" si="14"/>
        <v>0</v>
      </c>
      <c r="I239" s="147">
        <f t="shared" si="15"/>
        <v>160464.33333333331</v>
      </c>
    </row>
    <row r="240" spans="1:9" x14ac:dyDescent="0.25">
      <c r="A240" s="197"/>
      <c r="B240" s="129" t="s">
        <v>617</v>
      </c>
      <c r="C240" s="130" t="s">
        <v>618</v>
      </c>
      <c r="D240" s="129"/>
      <c r="E240" s="131">
        <v>175052</v>
      </c>
      <c r="F240" s="129">
        <f t="shared" si="12"/>
        <v>0</v>
      </c>
      <c r="G240" s="131">
        <f t="shared" si="13"/>
        <v>14587.666666666666</v>
      </c>
      <c r="H240" s="147">
        <f t="shared" si="14"/>
        <v>0</v>
      </c>
      <c r="I240" s="147">
        <f t="shared" si="15"/>
        <v>160464.33333333331</v>
      </c>
    </row>
    <row r="241" spans="1:9" x14ac:dyDescent="0.25">
      <c r="A241" s="197"/>
      <c r="B241" s="129" t="s">
        <v>619</v>
      </c>
      <c r="C241" s="130" t="s">
        <v>620</v>
      </c>
      <c r="D241" s="129"/>
      <c r="E241" s="131">
        <v>1400416</v>
      </c>
      <c r="F241" s="129">
        <f t="shared" si="12"/>
        <v>0</v>
      </c>
      <c r="G241" s="131">
        <f t="shared" si="13"/>
        <v>116701.33333333333</v>
      </c>
      <c r="H241" s="147">
        <f t="shared" si="14"/>
        <v>0</v>
      </c>
      <c r="I241" s="147">
        <f t="shared" si="15"/>
        <v>1283714.6666666665</v>
      </c>
    </row>
    <row r="242" spans="1:9" x14ac:dyDescent="0.25">
      <c r="A242" s="197"/>
      <c r="B242" s="129" t="s">
        <v>621</v>
      </c>
      <c r="C242" s="130" t="s">
        <v>622</v>
      </c>
      <c r="D242" s="129"/>
      <c r="E242" s="131">
        <v>175052</v>
      </c>
      <c r="F242" s="129">
        <f t="shared" si="12"/>
        <v>0</v>
      </c>
      <c r="G242" s="131">
        <f t="shared" si="13"/>
        <v>14587.666666666666</v>
      </c>
      <c r="H242" s="147">
        <f t="shared" si="14"/>
        <v>0</v>
      </c>
      <c r="I242" s="147">
        <f t="shared" si="15"/>
        <v>160464.33333333331</v>
      </c>
    </row>
    <row r="243" spans="1:9" x14ac:dyDescent="0.25">
      <c r="A243" s="197"/>
      <c r="B243" s="129" t="s">
        <v>623</v>
      </c>
      <c r="C243" s="130" t="s">
        <v>624</v>
      </c>
      <c r="D243" s="129"/>
      <c r="E243" s="131">
        <v>175052</v>
      </c>
      <c r="F243" s="129">
        <f t="shared" si="12"/>
        <v>0</v>
      </c>
      <c r="G243" s="131">
        <f t="shared" si="13"/>
        <v>14587.666666666666</v>
      </c>
      <c r="H243" s="147">
        <f t="shared" si="14"/>
        <v>0</v>
      </c>
      <c r="I243" s="147">
        <f t="shared" si="15"/>
        <v>160464.33333333331</v>
      </c>
    </row>
    <row r="244" spans="1:9" x14ac:dyDescent="0.25">
      <c r="A244" s="197"/>
      <c r="B244" s="129" t="s">
        <v>625</v>
      </c>
      <c r="C244" s="130" t="s">
        <v>626</v>
      </c>
      <c r="D244" s="129"/>
      <c r="E244" s="131">
        <v>3325987</v>
      </c>
      <c r="F244" s="129">
        <f t="shared" si="12"/>
        <v>0</v>
      </c>
      <c r="G244" s="131">
        <f t="shared" si="13"/>
        <v>277165.58333333331</v>
      </c>
      <c r="H244" s="147">
        <f t="shared" si="14"/>
        <v>0</v>
      </c>
      <c r="I244" s="147">
        <f t="shared" si="15"/>
        <v>3048821.4166666665</v>
      </c>
    </row>
    <row r="245" spans="1:9" x14ac:dyDescent="0.25">
      <c r="A245" s="197"/>
      <c r="B245" s="129" t="s">
        <v>627</v>
      </c>
      <c r="C245" s="130" t="s">
        <v>628</v>
      </c>
      <c r="D245" s="129"/>
      <c r="E245" s="131">
        <v>175052</v>
      </c>
      <c r="F245" s="129">
        <f t="shared" si="12"/>
        <v>0</v>
      </c>
      <c r="G245" s="131">
        <f t="shared" si="13"/>
        <v>14587.666666666666</v>
      </c>
      <c r="H245" s="147">
        <f t="shared" si="14"/>
        <v>0</v>
      </c>
      <c r="I245" s="147">
        <f t="shared" si="15"/>
        <v>160464.33333333331</v>
      </c>
    </row>
    <row r="246" spans="1:9" x14ac:dyDescent="0.25">
      <c r="A246" s="197"/>
      <c r="B246" s="129" t="s">
        <v>629</v>
      </c>
      <c r="C246" s="130" t="s">
        <v>630</v>
      </c>
      <c r="D246" s="129"/>
      <c r="E246" s="131">
        <v>175052</v>
      </c>
      <c r="F246" s="129">
        <f t="shared" si="12"/>
        <v>0</v>
      </c>
      <c r="G246" s="131">
        <f t="shared" si="13"/>
        <v>14587.666666666666</v>
      </c>
      <c r="H246" s="147">
        <f t="shared" si="14"/>
        <v>0</v>
      </c>
      <c r="I246" s="147">
        <f t="shared" si="15"/>
        <v>160464.33333333331</v>
      </c>
    </row>
    <row r="247" spans="1:9" x14ac:dyDescent="0.25">
      <c r="A247" s="197"/>
      <c r="B247" s="129" t="s">
        <v>631</v>
      </c>
      <c r="C247" s="130" t="s">
        <v>632</v>
      </c>
      <c r="D247" s="129"/>
      <c r="E247" s="131">
        <v>350104</v>
      </c>
      <c r="F247" s="129">
        <f t="shared" si="12"/>
        <v>0</v>
      </c>
      <c r="G247" s="131">
        <f t="shared" si="13"/>
        <v>29175.333333333332</v>
      </c>
      <c r="H247" s="147">
        <f t="shared" si="14"/>
        <v>0</v>
      </c>
      <c r="I247" s="147">
        <f t="shared" si="15"/>
        <v>320928.66666666663</v>
      </c>
    </row>
    <row r="248" spans="1:9" x14ac:dyDescent="0.25">
      <c r="A248" s="197"/>
      <c r="B248" s="129" t="s">
        <v>633</v>
      </c>
      <c r="C248" s="130" t="s">
        <v>634</v>
      </c>
      <c r="D248" s="129"/>
      <c r="E248" s="131">
        <v>253867</v>
      </c>
      <c r="F248" s="129">
        <f t="shared" si="12"/>
        <v>0</v>
      </c>
      <c r="G248" s="131">
        <f t="shared" si="13"/>
        <v>21155.583333333332</v>
      </c>
      <c r="H248" s="147">
        <f t="shared" si="14"/>
        <v>0</v>
      </c>
      <c r="I248" s="147">
        <f t="shared" si="15"/>
        <v>232711.41666666666</v>
      </c>
    </row>
    <row r="249" spans="1:9" ht="30" x14ac:dyDescent="0.25">
      <c r="A249" s="197"/>
      <c r="B249" s="127" t="s">
        <v>635</v>
      </c>
      <c r="C249" s="125" t="s">
        <v>636</v>
      </c>
      <c r="D249" s="127"/>
      <c r="E249" s="128">
        <v>169245</v>
      </c>
      <c r="F249" s="127">
        <f t="shared" si="12"/>
        <v>0</v>
      </c>
      <c r="G249" s="128">
        <f t="shared" si="13"/>
        <v>14103.75</v>
      </c>
      <c r="H249" s="126">
        <f t="shared" si="14"/>
        <v>0</v>
      </c>
      <c r="I249" s="126">
        <f t="shared" si="15"/>
        <v>155141.25</v>
      </c>
    </row>
    <row r="250" spans="1:9" x14ac:dyDescent="0.25">
      <c r="A250" s="197"/>
      <c r="B250" s="129" t="s">
        <v>637</v>
      </c>
      <c r="C250" s="130" t="s">
        <v>638</v>
      </c>
      <c r="D250" s="129"/>
      <c r="E250" s="131">
        <v>200978</v>
      </c>
      <c r="F250" s="129">
        <f t="shared" si="12"/>
        <v>0</v>
      </c>
      <c r="G250" s="131">
        <f t="shared" si="13"/>
        <v>16748.166666666668</v>
      </c>
      <c r="H250" s="147">
        <f t="shared" si="14"/>
        <v>0</v>
      </c>
      <c r="I250" s="147">
        <f t="shared" si="15"/>
        <v>184229.83333333334</v>
      </c>
    </row>
    <row r="251" spans="1:9" x14ac:dyDescent="0.25">
      <c r="A251" s="197"/>
      <c r="B251" s="129" t="s">
        <v>639</v>
      </c>
      <c r="C251" s="130" t="s">
        <v>640</v>
      </c>
      <c r="D251" s="129"/>
      <c r="E251" s="131">
        <v>200978</v>
      </c>
      <c r="F251" s="129">
        <f t="shared" si="12"/>
        <v>0</v>
      </c>
      <c r="G251" s="131">
        <f t="shared" si="13"/>
        <v>16748.166666666668</v>
      </c>
      <c r="H251" s="147">
        <f t="shared" si="14"/>
        <v>0</v>
      </c>
      <c r="I251" s="147">
        <f t="shared" si="15"/>
        <v>184229.83333333334</v>
      </c>
    </row>
    <row r="252" spans="1:9" x14ac:dyDescent="0.25">
      <c r="A252" s="197"/>
      <c r="B252" s="129" t="s">
        <v>641</v>
      </c>
      <c r="C252" s="130" t="s">
        <v>642</v>
      </c>
      <c r="D252" s="129"/>
      <c r="E252" s="131">
        <v>200978</v>
      </c>
      <c r="F252" s="129">
        <f t="shared" si="12"/>
        <v>0</v>
      </c>
      <c r="G252" s="131">
        <f t="shared" si="13"/>
        <v>16748.166666666668</v>
      </c>
      <c r="H252" s="147">
        <f t="shared" si="14"/>
        <v>0</v>
      </c>
      <c r="I252" s="147">
        <f t="shared" si="15"/>
        <v>184229.83333333334</v>
      </c>
    </row>
    <row r="253" spans="1:9" x14ac:dyDescent="0.25">
      <c r="A253" s="197"/>
      <c r="B253" s="129" t="s">
        <v>643</v>
      </c>
      <c r="C253" s="130" t="s">
        <v>644</v>
      </c>
      <c r="D253" s="129"/>
      <c r="E253" s="131">
        <v>169245</v>
      </c>
      <c r="F253" s="129">
        <f t="shared" si="12"/>
        <v>0</v>
      </c>
      <c r="G253" s="131">
        <f t="shared" si="13"/>
        <v>14103.75</v>
      </c>
      <c r="H253" s="147">
        <f t="shared" si="14"/>
        <v>0</v>
      </c>
      <c r="I253" s="147">
        <f t="shared" si="15"/>
        <v>155141.25</v>
      </c>
    </row>
    <row r="254" spans="1:9" x14ac:dyDescent="0.25">
      <c r="A254" s="197"/>
      <c r="B254" s="129" t="s">
        <v>645</v>
      </c>
      <c r="C254" s="130" t="s">
        <v>646</v>
      </c>
      <c r="D254" s="129"/>
      <c r="E254" s="131">
        <v>84622</v>
      </c>
      <c r="F254" s="129">
        <f t="shared" si="12"/>
        <v>0</v>
      </c>
      <c r="G254" s="131">
        <f t="shared" si="13"/>
        <v>7051.833333333333</v>
      </c>
      <c r="H254" s="147">
        <f t="shared" si="14"/>
        <v>0</v>
      </c>
      <c r="I254" s="147">
        <f t="shared" si="15"/>
        <v>77570.166666666657</v>
      </c>
    </row>
    <row r="255" spans="1:9" x14ac:dyDescent="0.25">
      <c r="A255" s="197"/>
      <c r="B255" s="129" t="s">
        <v>647</v>
      </c>
      <c r="C255" s="130" t="s">
        <v>648</v>
      </c>
      <c r="D255" s="129"/>
      <c r="E255" s="131">
        <v>1411327</v>
      </c>
      <c r="F255" s="129">
        <f t="shared" si="12"/>
        <v>0</v>
      </c>
      <c r="G255" s="131">
        <f t="shared" si="13"/>
        <v>117610.58333333333</v>
      </c>
      <c r="H255" s="147">
        <f t="shared" si="14"/>
        <v>0</v>
      </c>
      <c r="I255" s="147">
        <f t="shared" si="15"/>
        <v>1293716.4166666665</v>
      </c>
    </row>
    <row r="256" spans="1:9" x14ac:dyDescent="0.25">
      <c r="A256" s="197"/>
      <c r="B256" s="129" t="s">
        <v>649</v>
      </c>
      <c r="C256" s="130" t="s">
        <v>650</v>
      </c>
      <c r="D256" s="129"/>
      <c r="E256" s="131">
        <v>176416</v>
      </c>
      <c r="F256" s="129">
        <f t="shared" si="12"/>
        <v>0</v>
      </c>
      <c r="G256" s="131">
        <f t="shared" si="13"/>
        <v>14701.333333333334</v>
      </c>
      <c r="H256" s="147">
        <f t="shared" si="14"/>
        <v>0</v>
      </c>
      <c r="I256" s="147">
        <f t="shared" si="15"/>
        <v>161714.66666666669</v>
      </c>
    </row>
    <row r="257" spans="1:9" x14ac:dyDescent="0.25">
      <c r="A257" s="197"/>
      <c r="B257" s="129" t="s">
        <v>651</v>
      </c>
      <c r="C257" s="130" t="s">
        <v>652</v>
      </c>
      <c r="D257" s="129"/>
      <c r="E257" s="131">
        <v>882080</v>
      </c>
      <c r="F257" s="129">
        <f t="shared" si="12"/>
        <v>0</v>
      </c>
      <c r="G257" s="131">
        <f t="shared" si="13"/>
        <v>73506.666666666672</v>
      </c>
      <c r="H257" s="147">
        <f t="shared" si="14"/>
        <v>0</v>
      </c>
      <c r="I257" s="147">
        <f t="shared" si="15"/>
        <v>808573.33333333337</v>
      </c>
    </row>
    <row r="258" spans="1:9" x14ac:dyDescent="0.25">
      <c r="A258" s="197"/>
      <c r="B258" s="129" t="s">
        <v>653</v>
      </c>
      <c r="C258" s="130" t="s">
        <v>654</v>
      </c>
      <c r="D258" s="129"/>
      <c r="E258" s="131">
        <v>705664</v>
      </c>
      <c r="F258" s="129">
        <f t="shared" si="12"/>
        <v>0</v>
      </c>
      <c r="G258" s="131">
        <f t="shared" si="13"/>
        <v>58805.333333333336</v>
      </c>
      <c r="H258" s="147">
        <f t="shared" si="14"/>
        <v>0</v>
      </c>
      <c r="I258" s="147">
        <f t="shared" si="15"/>
        <v>646858.66666666674</v>
      </c>
    </row>
    <row r="259" spans="1:9" x14ac:dyDescent="0.25">
      <c r="A259" s="197"/>
      <c r="B259" s="129" t="s">
        <v>655</v>
      </c>
      <c r="C259" s="130" t="s">
        <v>656</v>
      </c>
      <c r="D259" s="129"/>
      <c r="E259" s="131">
        <v>176416</v>
      </c>
      <c r="F259" s="129">
        <f t="shared" si="12"/>
        <v>0</v>
      </c>
      <c r="G259" s="131">
        <f t="shared" si="13"/>
        <v>14701.333333333334</v>
      </c>
      <c r="H259" s="147">
        <f t="shared" si="14"/>
        <v>0</v>
      </c>
      <c r="I259" s="147">
        <f t="shared" si="15"/>
        <v>161714.66666666669</v>
      </c>
    </row>
    <row r="260" spans="1:9" x14ac:dyDescent="0.25">
      <c r="A260" s="197"/>
      <c r="B260" s="129" t="s">
        <v>657</v>
      </c>
      <c r="C260" s="130" t="s">
        <v>658</v>
      </c>
      <c r="D260" s="129"/>
      <c r="E260" s="131">
        <v>176416</v>
      </c>
      <c r="F260" s="129">
        <f t="shared" si="12"/>
        <v>0</v>
      </c>
      <c r="G260" s="131">
        <f t="shared" si="13"/>
        <v>14701.333333333334</v>
      </c>
      <c r="H260" s="147">
        <f t="shared" si="14"/>
        <v>0</v>
      </c>
      <c r="I260" s="147">
        <f t="shared" si="15"/>
        <v>161714.66666666669</v>
      </c>
    </row>
    <row r="261" spans="1:9" x14ac:dyDescent="0.25">
      <c r="A261" s="197"/>
      <c r="B261" s="129" t="s">
        <v>659</v>
      </c>
      <c r="C261" s="130" t="s">
        <v>660</v>
      </c>
      <c r="D261" s="129"/>
      <c r="E261" s="131">
        <v>176416</v>
      </c>
      <c r="F261" s="129">
        <f t="shared" si="12"/>
        <v>0</v>
      </c>
      <c r="G261" s="131">
        <f t="shared" si="13"/>
        <v>14701.333333333334</v>
      </c>
      <c r="H261" s="147">
        <f t="shared" si="14"/>
        <v>0</v>
      </c>
      <c r="I261" s="147">
        <f t="shared" si="15"/>
        <v>161714.66666666669</v>
      </c>
    </row>
    <row r="262" spans="1:9" x14ac:dyDescent="0.25">
      <c r="A262" s="197"/>
      <c r="B262" s="129" t="s">
        <v>661</v>
      </c>
      <c r="C262" s="130" t="s">
        <v>662</v>
      </c>
      <c r="D262" s="129"/>
      <c r="E262" s="131">
        <v>176416</v>
      </c>
      <c r="F262" s="129">
        <f t="shared" si="12"/>
        <v>0</v>
      </c>
      <c r="G262" s="131">
        <f t="shared" si="13"/>
        <v>14701.333333333334</v>
      </c>
      <c r="H262" s="147">
        <f t="shared" si="14"/>
        <v>0</v>
      </c>
      <c r="I262" s="147">
        <f t="shared" si="15"/>
        <v>161714.66666666669</v>
      </c>
    </row>
    <row r="263" spans="1:9" x14ac:dyDescent="0.25">
      <c r="A263" s="197"/>
      <c r="B263" s="129" t="s">
        <v>663</v>
      </c>
      <c r="C263" s="130" t="s">
        <v>664</v>
      </c>
      <c r="D263" s="129"/>
      <c r="E263" s="131">
        <v>176416</v>
      </c>
      <c r="F263" s="129">
        <f t="shared" ref="F263:F326" si="16">+D263/12</f>
        <v>0</v>
      </c>
      <c r="G263" s="131">
        <f t="shared" ref="G263:G326" si="17">+E263/12</f>
        <v>14701.333333333334</v>
      </c>
      <c r="H263" s="147">
        <f t="shared" ref="H263:H326" si="18">+F263*11</f>
        <v>0</v>
      </c>
      <c r="I263" s="147">
        <f t="shared" ref="I263:I326" si="19">+G263*11</f>
        <v>161714.66666666669</v>
      </c>
    </row>
    <row r="264" spans="1:9" x14ac:dyDescent="0.25">
      <c r="A264" s="197"/>
      <c r="B264" s="129" t="s">
        <v>665</v>
      </c>
      <c r="C264" s="130" t="s">
        <v>666</v>
      </c>
      <c r="D264" s="129"/>
      <c r="E264" s="131">
        <v>705664</v>
      </c>
      <c r="F264" s="129">
        <f t="shared" si="16"/>
        <v>0</v>
      </c>
      <c r="G264" s="131">
        <f t="shared" si="17"/>
        <v>58805.333333333336</v>
      </c>
      <c r="H264" s="147">
        <f t="shared" si="18"/>
        <v>0</v>
      </c>
      <c r="I264" s="147">
        <f t="shared" si="19"/>
        <v>646858.66666666674</v>
      </c>
    </row>
    <row r="265" spans="1:9" x14ac:dyDescent="0.25">
      <c r="A265" s="197"/>
      <c r="B265" s="129" t="s">
        <v>667</v>
      </c>
      <c r="C265" s="130" t="s">
        <v>668</v>
      </c>
      <c r="D265" s="129"/>
      <c r="E265" s="131">
        <v>1940575</v>
      </c>
      <c r="F265" s="129">
        <f t="shared" si="16"/>
        <v>0</v>
      </c>
      <c r="G265" s="131">
        <f t="shared" si="17"/>
        <v>161714.58333333334</v>
      </c>
      <c r="H265" s="147">
        <f t="shared" si="18"/>
        <v>0</v>
      </c>
      <c r="I265" s="147">
        <f t="shared" si="19"/>
        <v>1778860.4166666667</v>
      </c>
    </row>
    <row r="266" spans="1:9" x14ac:dyDescent="0.25">
      <c r="A266" s="197"/>
      <c r="B266" s="129" t="s">
        <v>669</v>
      </c>
      <c r="C266" s="130" t="s">
        <v>670</v>
      </c>
      <c r="D266" s="129"/>
      <c r="E266" s="131">
        <v>176416</v>
      </c>
      <c r="F266" s="129">
        <f t="shared" si="16"/>
        <v>0</v>
      </c>
      <c r="G266" s="131">
        <f t="shared" si="17"/>
        <v>14701.333333333334</v>
      </c>
      <c r="H266" s="147">
        <f t="shared" si="18"/>
        <v>0</v>
      </c>
      <c r="I266" s="147">
        <f t="shared" si="19"/>
        <v>161714.66666666669</v>
      </c>
    </row>
    <row r="267" spans="1:9" x14ac:dyDescent="0.25">
      <c r="A267" s="197"/>
      <c r="B267" s="129" t="s">
        <v>671</v>
      </c>
      <c r="C267" s="130" t="s">
        <v>672</v>
      </c>
      <c r="D267" s="129"/>
      <c r="E267" s="131">
        <v>176416</v>
      </c>
      <c r="F267" s="129">
        <f t="shared" si="16"/>
        <v>0</v>
      </c>
      <c r="G267" s="131">
        <f t="shared" si="17"/>
        <v>14701.333333333334</v>
      </c>
      <c r="H267" s="147">
        <f t="shared" si="18"/>
        <v>0</v>
      </c>
      <c r="I267" s="147">
        <f t="shared" si="19"/>
        <v>161714.66666666669</v>
      </c>
    </row>
    <row r="268" spans="1:9" x14ac:dyDescent="0.25">
      <c r="A268" s="197"/>
      <c r="B268" s="129" t="s">
        <v>673</v>
      </c>
      <c r="C268" s="130" t="s">
        <v>674</v>
      </c>
      <c r="D268" s="129"/>
      <c r="E268" s="131">
        <v>352832</v>
      </c>
      <c r="F268" s="129">
        <f t="shared" si="16"/>
        <v>0</v>
      </c>
      <c r="G268" s="131">
        <f t="shared" si="17"/>
        <v>29402.666666666668</v>
      </c>
      <c r="H268" s="147">
        <f t="shared" si="18"/>
        <v>0</v>
      </c>
      <c r="I268" s="147">
        <f t="shared" si="19"/>
        <v>323429.33333333337</v>
      </c>
    </row>
    <row r="269" spans="1:9" x14ac:dyDescent="0.25">
      <c r="A269" s="197"/>
      <c r="B269" s="129" t="s">
        <v>675</v>
      </c>
      <c r="C269" s="130" t="s">
        <v>676</v>
      </c>
      <c r="D269" s="129"/>
      <c r="E269" s="131">
        <v>176416</v>
      </c>
      <c r="F269" s="129">
        <f t="shared" si="16"/>
        <v>0</v>
      </c>
      <c r="G269" s="131">
        <f t="shared" si="17"/>
        <v>14701.333333333334</v>
      </c>
      <c r="H269" s="147">
        <f t="shared" si="18"/>
        <v>0</v>
      </c>
      <c r="I269" s="147">
        <f t="shared" si="19"/>
        <v>161714.66666666669</v>
      </c>
    </row>
    <row r="270" spans="1:9" x14ac:dyDescent="0.25">
      <c r="A270" s="197"/>
      <c r="B270" s="129" t="s">
        <v>677</v>
      </c>
      <c r="C270" s="130" t="s">
        <v>678</v>
      </c>
      <c r="D270" s="129"/>
      <c r="E270" s="131">
        <v>253867</v>
      </c>
      <c r="F270" s="129">
        <f t="shared" si="16"/>
        <v>0</v>
      </c>
      <c r="G270" s="131">
        <f t="shared" si="17"/>
        <v>21155.583333333332</v>
      </c>
      <c r="H270" s="147">
        <f t="shared" si="18"/>
        <v>0</v>
      </c>
      <c r="I270" s="147">
        <f t="shared" si="19"/>
        <v>232711.41666666666</v>
      </c>
    </row>
    <row r="271" spans="1:9" x14ac:dyDescent="0.25">
      <c r="A271" s="197"/>
      <c r="B271" s="127" t="s">
        <v>263</v>
      </c>
      <c r="C271" s="125" t="s">
        <v>264</v>
      </c>
      <c r="D271" s="127"/>
      <c r="E271" s="128">
        <v>169245</v>
      </c>
      <c r="F271" s="127">
        <f t="shared" si="16"/>
        <v>0</v>
      </c>
      <c r="G271" s="128">
        <f t="shared" si="17"/>
        <v>14103.75</v>
      </c>
      <c r="H271" s="126">
        <f t="shared" si="18"/>
        <v>0</v>
      </c>
      <c r="I271" s="126">
        <f t="shared" si="19"/>
        <v>155141.25</v>
      </c>
    </row>
    <row r="272" spans="1:9" x14ac:dyDescent="0.25">
      <c r="A272" s="197"/>
      <c r="B272" s="129" t="s">
        <v>679</v>
      </c>
      <c r="C272" s="130" t="s">
        <v>680</v>
      </c>
      <c r="D272" s="129"/>
      <c r="E272" s="131">
        <v>416765</v>
      </c>
      <c r="F272" s="129">
        <f t="shared" si="16"/>
        <v>0</v>
      </c>
      <c r="G272" s="131">
        <f t="shared" si="17"/>
        <v>34730.416666666664</v>
      </c>
      <c r="H272" s="147">
        <f t="shared" si="18"/>
        <v>0</v>
      </c>
      <c r="I272" s="147">
        <f t="shared" si="19"/>
        <v>382034.58333333331</v>
      </c>
    </row>
    <row r="273" spans="1:9" x14ac:dyDescent="0.25">
      <c r="A273" s="197"/>
      <c r="B273" s="129" t="s">
        <v>681</v>
      </c>
      <c r="C273" s="130" t="s">
        <v>682</v>
      </c>
      <c r="D273" s="129"/>
      <c r="E273" s="131">
        <v>3750882</v>
      </c>
      <c r="F273" s="129">
        <f t="shared" si="16"/>
        <v>0</v>
      </c>
      <c r="G273" s="131">
        <f t="shared" si="17"/>
        <v>312573.5</v>
      </c>
      <c r="H273" s="147">
        <f t="shared" si="18"/>
        <v>0</v>
      </c>
      <c r="I273" s="147">
        <f t="shared" si="19"/>
        <v>3438308.5</v>
      </c>
    </row>
    <row r="274" spans="1:9" x14ac:dyDescent="0.25">
      <c r="A274" s="197"/>
      <c r="B274" s="129" t="s">
        <v>683</v>
      </c>
      <c r="C274" s="130" t="s">
        <v>684</v>
      </c>
      <c r="D274" s="129"/>
      <c r="E274" s="131">
        <v>416765</v>
      </c>
      <c r="F274" s="129">
        <f t="shared" si="16"/>
        <v>0</v>
      </c>
      <c r="G274" s="131">
        <f t="shared" si="17"/>
        <v>34730.416666666664</v>
      </c>
      <c r="H274" s="147">
        <f t="shared" si="18"/>
        <v>0</v>
      </c>
      <c r="I274" s="147">
        <f t="shared" si="19"/>
        <v>382034.58333333331</v>
      </c>
    </row>
    <row r="275" spans="1:9" x14ac:dyDescent="0.25">
      <c r="A275" s="197"/>
      <c r="B275" s="129" t="s">
        <v>685</v>
      </c>
      <c r="C275" s="130" t="s">
        <v>686</v>
      </c>
      <c r="D275" s="129"/>
      <c r="E275" s="131">
        <v>416765</v>
      </c>
      <c r="F275" s="129">
        <f t="shared" si="16"/>
        <v>0</v>
      </c>
      <c r="G275" s="131">
        <f t="shared" si="17"/>
        <v>34730.416666666664</v>
      </c>
      <c r="H275" s="147">
        <f t="shared" si="18"/>
        <v>0</v>
      </c>
      <c r="I275" s="147">
        <f t="shared" si="19"/>
        <v>382034.58333333331</v>
      </c>
    </row>
    <row r="276" spans="1:9" x14ac:dyDescent="0.25">
      <c r="A276" s="197"/>
      <c r="B276" s="129" t="s">
        <v>687</v>
      </c>
      <c r="C276" s="130" t="s">
        <v>688</v>
      </c>
      <c r="D276" s="129"/>
      <c r="E276" s="131">
        <v>416765</v>
      </c>
      <c r="F276" s="129">
        <f t="shared" si="16"/>
        <v>0</v>
      </c>
      <c r="G276" s="131">
        <f t="shared" si="17"/>
        <v>34730.416666666664</v>
      </c>
      <c r="H276" s="147">
        <f t="shared" si="18"/>
        <v>0</v>
      </c>
      <c r="I276" s="147">
        <f t="shared" si="19"/>
        <v>382034.58333333331</v>
      </c>
    </row>
    <row r="277" spans="1:9" x14ac:dyDescent="0.25">
      <c r="A277" s="197"/>
      <c r="B277" s="129" t="s">
        <v>689</v>
      </c>
      <c r="C277" s="130" t="s">
        <v>690</v>
      </c>
      <c r="D277" s="129"/>
      <c r="E277" s="131">
        <v>416765</v>
      </c>
      <c r="F277" s="129">
        <f t="shared" si="16"/>
        <v>0</v>
      </c>
      <c r="G277" s="131">
        <f t="shared" si="17"/>
        <v>34730.416666666664</v>
      </c>
      <c r="H277" s="147">
        <f t="shared" si="18"/>
        <v>0</v>
      </c>
      <c r="I277" s="147">
        <f t="shared" si="19"/>
        <v>382034.58333333331</v>
      </c>
    </row>
    <row r="278" spans="1:9" x14ac:dyDescent="0.25">
      <c r="A278" s="197"/>
      <c r="B278" s="129" t="s">
        <v>691</v>
      </c>
      <c r="C278" s="130" t="s">
        <v>692</v>
      </c>
      <c r="D278" s="129"/>
      <c r="E278" s="131">
        <v>416765</v>
      </c>
      <c r="F278" s="129">
        <f t="shared" si="16"/>
        <v>0</v>
      </c>
      <c r="G278" s="131">
        <f t="shared" si="17"/>
        <v>34730.416666666664</v>
      </c>
      <c r="H278" s="147">
        <f t="shared" si="18"/>
        <v>0</v>
      </c>
      <c r="I278" s="147">
        <f t="shared" si="19"/>
        <v>382034.58333333331</v>
      </c>
    </row>
    <row r="279" spans="1:9" x14ac:dyDescent="0.25">
      <c r="A279" s="197"/>
      <c r="B279" s="129" t="s">
        <v>693</v>
      </c>
      <c r="C279" s="130" t="s">
        <v>694</v>
      </c>
      <c r="D279" s="129"/>
      <c r="E279" s="131">
        <v>2083824</v>
      </c>
      <c r="F279" s="129">
        <f t="shared" si="16"/>
        <v>0</v>
      </c>
      <c r="G279" s="131">
        <f t="shared" si="17"/>
        <v>173652</v>
      </c>
      <c r="H279" s="147">
        <f t="shared" si="18"/>
        <v>0</v>
      </c>
      <c r="I279" s="147">
        <f t="shared" si="19"/>
        <v>1910172</v>
      </c>
    </row>
    <row r="280" spans="1:9" x14ac:dyDescent="0.25">
      <c r="A280" s="197"/>
      <c r="B280" s="129" t="s">
        <v>695</v>
      </c>
      <c r="C280" s="130" t="s">
        <v>696</v>
      </c>
      <c r="D280" s="129"/>
      <c r="E280" s="131">
        <v>833529</v>
      </c>
      <c r="F280" s="129">
        <f t="shared" si="16"/>
        <v>0</v>
      </c>
      <c r="G280" s="131">
        <f t="shared" si="17"/>
        <v>69460.75</v>
      </c>
      <c r="H280" s="147">
        <f t="shared" si="18"/>
        <v>0</v>
      </c>
      <c r="I280" s="147">
        <f t="shared" si="19"/>
        <v>764068.25</v>
      </c>
    </row>
    <row r="281" spans="1:9" x14ac:dyDescent="0.25">
      <c r="A281" s="197"/>
      <c r="B281" s="129" t="s">
        <v>697</v>
      </c>
      <c r="C281" s="130" t="s">
        <v>698</v>
      </c>
      <c r="D281" s="129"/>
      <c r="E281" s="131">
        <v>416765</v>
      </c>
      <c r="F281" s="129">
        <f t="shared" si="16"/>
        <v>0</v>
      </c>
      <c r="G281" s="131">
        <f t="shared" si="17"/>
        <v>34730.416666666664</v>
      </c>
      <c r="H281" s="147">
        <f t="shared" si="18"/>
        <v>0</v>
      </c>
      <c r="I281" s="147">
        <f t="shared" si="19"/>
        <v>382034.58333333331</v>
      </c>
    </row>
    <row r="282" spans="1:9" x14ac:dyDescent="0.25">
      <c r="A282" s="197"/>
      <c r="B282" s="129" t="s">
        <v>699</v>
      </c>
      <c r="C282" s="130" t="s">
        <v>700</v>
      </c>
      <c r="D282" s="129"/>
      <c r="E282" s="131">
        <v>416765</v>
      </c>
      <c r="F282" s="129">
        <f t="shared" si="16"/>
        <v>0</v>
      </c>
      <c r="G282" s="131">
        <f t="shared" si="17"/>
        <v>34730.416666666664</v>
      </c>
      <c r="H282" s="147">
        <f t="shared" si="18"/>
        <v>0</v>
      </c>
      <c r="I282" s="147">
        <f t="shared" si="19"/>
        <v>382034.58333333331</v>
      </c>
    </row>
    <row r="283" spans="1:9" x14ac:dyDescent="0.25">
      <c r="A283" s="197"/>
      <c r="B283" s="129" t="s">
        <v>701</v>
      </c>
      <c r="C283" s="130" t="s">
        <v>702</v>
      </c>
      <c r="D283" s="129"/>
      <c r="E283" s="131">
        <v>2500588</v>
      </c>
      <c r="F283" s="129">
        <f t="shared" si="16"/>
        <v>0</v>
      </c>
      <c r="G283" s="131">
        <f t="shared" si="17"/>
        <v>208382.33333333334</v>
      </c>
      <c r="H283" s="147">
        <f t="shared" si="18"/>
        <v>0</v>
      </c>
      <c r="I283" s="147">
        <f t="shared" si="19"/>
        <v>2292205.666666667</v>
      </c>
    </row>
    <row r="284" spans="1:9" x14ac:dyDescent="0.25">
      <c r="A284" s="197"/>
      <c r="B284" s="129" t="s">
        <v>703</v>
      </c>
      <c r="C284" s="130" t="s">
        <v>704</v>
      </c>
      <c r="D284" s="129"/>
      <c r="E284" s="131">
        <v>416765</v>
      </c>
      <c r="F284" s="129">
        <f t="shared" si="16"/>
        <v>0</v>
      </c>
      <c r="G284" s="131">
        <f t="shared" si="17"/>
        <v>34730.416666666664</v>
      </c>
      <c r="H284" s="147">
        <f t="shared" si="18"/>
        <v>0</v>
      </c>
      <c r="I284" s="147">
        <f t="shared" si="19"/>
        <v>382034.58333333331</v>
      </c>
    </row>
    <row r="285" spans="1:9" x14ac:dyDescent="0.25">
      <c r="A285" s="197"/>
      <c r="B285" s="129" t="s">
        <v>705</v>
      </c>
      <c r="C285" s="130" t="s">
        <v>706</v>
      </c>
      <c r="D285" s="129"/>
      <c r="E285" s="131">
        <v>416765</v>
      </c>
      <c r="F285" s="129">
        <f t="shared" si="16"/>
        <v>0</v>
      </c>
      <c r="G285" s="131">
        <f t="shared" si="17"/>
        <v>34730.416666666664</v>
      </c>
      <c r="H285" s="147">
        <f t="shared" si="18"/>
        <v>0</v>
      </c>
      <c r="I285" s="147">
        <f t="shared" si="19"/>
        <v>382034.58333333331</v>
      </c>
    </row>
    <row r="286" spans="1:9" x14ac:dyDescent="0.25">
      <c r="A286" s="197"/>
      <c r="B286" s="129" t="s">
        <v>707</v>
      </c>
      <c r="C286" s="130" t="s">
        <v>708</v>
      </c>
      <c r="D286" s="129"/>
      <c r="E286" s="131">
        <v>833529</v>
      </c>
      <c r="F286" s="129">
        <f t="shared" si="16"/>
        <v>0</v>
      </c>
      <c r="G286" s="131">
        <f t="shared" si="17"/>
        <v>69460.75</v>
      </c>
      <c r="H286" s="147">
        <f t="shared" si="18"/>
        <v>0</v>
      </c>
      <c r="I286" s="147">
        <f t="shared" si="19"/>
        <v>764068.25</v>
      </c>
    </row>
    <row r="287" spans="1:9" x14ac:dyDescent="0.25">
      <c r="A287" s="197"/>
      <c r="B287" s="129" t="s">
        <v>709</v>
      </c>
      <c r="C287" s="130" t="s">
        <v>710</v>
      </c>
      <c r="D287" s="129"/>
      <c r="E287" s="131">
        <v>416765</v>
      </c>
      <c r="F287" s="129">
        <f t="shared" si="16"/>
        <v>0</v>
      </c>
      <c r="G287" s="131">
        <f t="shared" si="17"/>
        <v>34730.416666666664</v>
      </c>
      <c r="H287" s="147">
        <f t="shared" si="18"/>
        <v>0</v>
      </c>
      <c r="I287" s="147">
        <f t="shared" si="19"/>
        <v>382034.58333333331</v>
      </c>
    </row>
    <row r="288" spans="1:9" x14ac:dyDescent="0.25">
      <c r="A288" s="197"/>
      <c r="B288" s="129" t="s">
        <v>711</v>
      </c>
      <c r="C288" s="130" t="s">
        <v>712</v>
      </c>
      <c r="D288" s="129"/>
      <c r="E288" s="131">
        <v>423111</v>
      </c>
      <c r="F288" s="129">
        <f t="shared" si="16"/>
        <v>0</v>
      </c>
      <c r="G288" s="131">
        <f t="shared" si="17"/>
        <v>35259.25</v>
      </c>
      <c r="H288" s="147">
        <f t="shared" si="18"/>
        <v>0</v>
      </c>
      <c r="I288" s="147">
        <f t="shared" si="19"/>
        <v>387851.75</v>
      </c>
    </row>
    <row r="289" spans="1:9" x14ac:dyDescent="0.25">
      <c r="A289" s="197"/>
      <c r="B289" s="129" t="s">
        <v>713</v>
      </c>
      <c r="C289" s="130" t="s">
        <v>714</v>
      </c>
      <c r="D289" s="129"/>
      <c r="E289" s="131">
        <v>423111</v>
      </c>
      <c r="F289" s="129">
        <f t="shared" si="16"/>
        <v>0</v>
      </c>
      <c r="G289" s="131">
        <f t="shared" si="17"/>
        <v>35259.25</v>
      </c>
      <c r="H289" s="147">
        <f t="shared" si="18"/>
        <v>0</v>
      </c>
      <c r="I289" s="147">
        <f t="shared" si="19"/>
        <v>387851.75</v>
      </c>
    </row>
    <row r="290" spans="1:9" x14ac:dyDescent="0.25">
      <c r="A290" s="197"/>
      <c r="B290" s="129" t="s">
        <v>715</v>
      </c>
      <c r="C290" s="130" t="s">
        <v>716</v>
      </c>
      <c r="D290" s="129"/>
      <c r="E290" s="131">
        <v>1667059</v>
      </c>
      <c r="F290" s="129">
        <f t="shared" si="16"/>
        <v>0</v>
      </c>
      <c r="G290" s="131">
        <f t="shared" si="17"/>
        <v>138921.58333333334</v>
      </c>
      <c r="H290" s="147">
        <f t="shared" si="18"/>
        <v>0</v>
      </c>
      <c r="I290" s="147">
        <f t="shared" si="19"/>
        <v>1528137.4166666667</v>
      </c>
    </row>
    <row r="291" spans="1:9" x14ac:dyDescent="0.25">
      <c r="A291" s="197"/>
      <c r="B291" s="129" t="s">
        <v>717</v>
      </c>
      <c r="C291" s="130" t="s">
        <v>718</v>
      </c>
      <c r="D291" s="129"/>
      <c r="E291" s="131">
        <v>338489</v>
      </c>
      <c r="F291" s="129">
        <f t="shared" si="16"/>
        <v>0</v>
      </c>
      <c r="G291" s="131">
        <f t="shared" si="17"/>
        <v>28207.416666666668</v>
      </c>
      <c r="H291" s="147">
        <f t="shared" si="18"/>
        <v>0</v>
      </c>
      <c r="I291" s="147">
        <f t="shared" si="19"/>
        <v>310281.58333333337</v>
      </c>
    </row>
    <row r="292" spans="1:9" x14ac:dyDescent="0.25">
      <c r="A292" s="197"/>
      <c r="B292" s="127" t="s">
        <v>481</v>
      </c>
      <c r="C292" s="125" t="s">
        <v>482</v>
      </c>
      <c r="D292" s="127"/>
      <c r="E292" s="128">
        <v>253867</v>
      </c>
      <c r="F292" s="127">
        <f t="shared" si="16"/>
        <v>0</v>
      </c>
      <c r="G292" s="128">
        <f t="shared" si="17"/>
        <v>21155.583333333332</v>
      </c>
      <c r="H292" s="126">
        <f t="shared" si="18"/>
        <v>0</v>
      </c>
      <c r="I292" s="126">
        <f t="shared" si="19"/>
        <v>232711.41666666666</v>
      </c>
    </row>
    <row r="293" spans="1:9" x14ac:dyDescent="0.25">
      <c r="A293" s="197"/>
      <c r="B293" s="127" t="s">
        <v>263</v>
      </c>
      <c r="C293" s="125" t="s">
        <v>264</v>
      </c>
      <c r="D293" s="127"/>
      <c r="E293" s="128">
        <v>253867</v>
      </c>
      <c r="F293" s="127">
        <f t="shared" si="16"/>
        <v>0</v>
      </c>
      <c r="G293" s="128">
        <f t="shared" si="17"/>
        <v>21155.583333333332</v>
      </c>
      <c r="H293" s="126">
        <f t="shared" si="18"/>
        <v>0</v>
      </c>
      <c r="I293" s="126">
        <f t="shared" si="19"/>
        <v>232711.41666666666</v>
      </c>
    </row>
    <row r="294" spans="1:9" x14ac:dyDescent="0.25">
      <c r="A294" s="197"/>
      <c r="B294" s="127" t="s">
        <v>719</v>
      </c>
      <c r="C294" s="125" t="s">
        <v>720</v>
      </c>
      <c r="D294" s="127"/>
      <c r="E294" s="128">
        <v>423111</v>
      </c>
      <c r="F294" s="127">
        <f t="shared" si="16"/>
        <v>0</v>
      </c>
      <c r="G294" s="128">
        <f t="shared" si="17"/>
        <v>35259.25</v>
      </c>
      <c r="H294" s="126">
        <f t="shared" si="18"/>
        <v>0</v>
      </c>
      <c r="I294" s="126">
        <f t="shared" si="19"/>
        <v>387851.75</v>
      </c>
    </row>
    <row r="295" spans="1:9" x14ac:dyDescent="0.25">
      <c r="A295" s="197"/>
      <c r="B295" s="127" t="s">
        <v>721</v>
      </c>
      <c r="C295" s="125" t="s">
        <v>722</v>
      </c>
      <c r="D295" s="127"/>
      <c r="E295" s="128">
        <v>3977247</v>
      </c>
      <c r="F295" s="127">
        <f t="shared" si="16"/>
        <v>0</v>
      </c>
      <c r="G295" s="128">
        <f t="shared" si="17"/>
        <v>331437.25</v>
      </c>
      <c r="H295" s="126">
        <f t="shared" si="18"/>
        <v>0</v>
      </c>
      <c r="I295" s="126">
        <f t="shared" si="19"/>
        <v>3645809.75</v>
      </c>
    </row>
    <row r="296" spans="1:9" x14ac:dyDescent="0.25">
      <c r="A296" s="197"/>
      <c r="B296" s="127" t="s">
        <v>339</v>
      </c>
      <c r="C296" s="125" t="s">
        <v>340</v>
      </c>
      <c r="D296" s="127"/>
      <c r="E296" s="128">
        <v>2369424</v>
      </c>
      <c r="F296" s="127">
        <f t="shared" si="16"/>
        <v>0</v>
      </c>
      <c r="G296" s="128">
        <f t="shared" si="17"/>
        <v>197452</v>
      </c>
      <c r="H296" s="126">
        <f t="shared" si="18"/>
        <v>0</v>
      </c>
      <c r="I296" s="126">
        <f t="shared" si="19"/>
        <v>2171972</v>
      </c>
    </row>
    <row r="297" spans="1:9" x14ac:dyDescent="0.25">
      <c r="A297" s="197"/>
      <c r="B297" s="127" t="s">
        <v>269</v>
      </c>
      <c r="C297" s="125" t="s">
        <v>270</v>
      </c>
      <c r="D297" s="127"/>
      <c r="E297" s="128">
        <v>84622</v>
      </c>
      <c r="F297" s="127">
        <f t="shared" si="16"/>
        <v>0</v>
      </c>
      <c r="G297" s="128">
        <f t="shared" si="17"/>
        <v>7051.833333333333</v>
      </c>
      <c r="H297" s="126">
        <f t="shared" si="18"/>
        <v>0</v>
      </c>
      <c r="I297" s="126">
        <f t="shared" si="19"/>
        <v>77570.166666666657</v>
      </c>
    </row>
    <row r="298" spans="1:9" x14ac:dyDescent="0.25">
      <c r="A298" s="197"/>
      <c r="B298" s="127" t="s">
        <v>189</v>
      </c>
      <c r="C298" s="125" t="s">
        <v>190</v>
      </c>
      <c r="D298" s="127"/>
      <c r="E298" s="128">
        <v>2030935</v>
      </c>
      <c r="F298" s="127">
        <f t="shared" si="16"/>
        <v>0</v>
      </c>
      <c r="G298" s="128">
        <f t="shared" si="17"/>
        <v>169244.58333333334</v>
      </c>
      <c r="H298" s="126">
        <f t="shared" si="18"/>
        <v>0</v>
      </c>
      <c r="I298" s="126">
        <f t="shared" si="19"/>
        <v>1861690.4166666667</v>
      </c>
    </row>
    <row r="299" spans="1:9" ht="30" x14ac:dyDescent="0.25">
      <c r="A299" s="197"/>
      <c r="B299" s="127" t="s">
        <v>723</v>
      </c>
      <c r="C299" s="125" t="s">
        <v>724</v>
      </c>
      <c r="D299" s="127"/>
      <c r="E299" s="128">
        <v>169245</v>
      </c>
      <c r="F299" s="127">
        <f t="shared" si="16"/>
        <v>0</v>
      </c>
      <c r="G299" s="128">
        <f t="shared" si="17"/>
        <v>14103.75</v>
      </c>
      <c r="H299" s="126">
        <f t="shared" si="18"/>
        <v>0</v>
      </c>
      <c r="I299" s="126">
        <f t="shared" si="19"/>
        <v>155141.25</v>
      </c>
    </row>
    <row r="300" spans="1:9" x14ac:dyDescent="0.25">
      <c r="A300" s="197"/>
      <c r="B300" s="129" t="s">
        <v>725</v>
      </c>
      <c r="C300" s="130" t="s">
        <v>726</v>
      </c>
      <c r="D300" s="129"/>
      <c r="E300" s="131">
        <v>174533</v>
      </c>
      <c r="F300" s="129">
        <f t="shared" si="16"/>
        <v>0</v>
      </c>
      <c r="G300" s="131">
        <f t="shared" si="17"/>
        <v>14544.416666666666</v>
      </c>
      <c r="H300" s="147">
        <f t="shared" si="18"/>
        <v>0</v>
      </c>
      <c r="I300" s="147">
        <f t="shared" si="19"/>
        <v>159988.58333333331</v>
      </c>
    </row>
    <row r="301" spans="1:9" x14ac:dyDescent="0.25">
      <c r="A301" s="197"/>
      <c r="B301" s="129" t="s">
        <v>727</v>
      </c>
      <c r="C301" s="130" t="s">
        <v>728</v>
      </c>
      <c r="D301" s="129"/>
      <c r="E301" s="131">
        <v>1919868</v>
      </c>
      <c r="F301" s="129">
        <f t="shared" si="16"/>
        <v>0</v>
      </c>
      <c r="G301" s="131">
        <f t="shared" si="17"/>
        <v>159989</v>
      </c>
      <c r="H301" s="147">
        <f t="shared" si="18"/>
        <v>0</v>
      </c>
      <c r="I301" s="147">
        <f t="shared" si="19"/>
        <v>1759879</v>
      </c>
    </row>
    <row r="302" spans="1:9" x14ac:dyDescent="0.25">
      <c r="A302" s="197"/>
      <c r="B302" s="129" t="s">
        <v>729</v>
      </c>
      <c r="C302" s="130" t="s">
        <v>730</v>
      </c>
      <c r="D302" s="129"/>
      <c r="E302" s="131">
        <v>4537870</v>
      </c>
      <c r="F302" s="129">
        <f t="shared" si="16"/>
        <v>0</v>
      </c>
      <c r="G302" s="131">
        <f t="shared" si="17"/>
        <v>378155.83333333331</v>
      </c>
      <c r="H302" s="147">
        <f t="shared" si="18"/>
        <v>0</v>
      </c>
      <c r="I302" s="147">
        <f t="shared" si="19"/>
        <v>4159714.1666666665</v>
      </c>
    </row>
    <row r="303" spans="1:9" x14ac:dyDescent="0.25">
      <c r="A303" s="197"/>
      <c r="B303" s="129" t="s">
        <v>731</v>
      </c>
      <c r="C303" s="130" t="s">
        <v>732</v>
      </c>
      <c r="D303" s="129"/>
      <c r="E303" s="131">
        <v>174533</v>
      </c>
      <c r="F303" s="129">
        <f t="shared" si="16"/>
        <v>0</v>
      </c>
      <c r="G303" s="131">
        <f t="shared" si="17"/>
        <v>14544.416666666666</v>
      </c>
      <c r="H303" s="147">
        <f t="shared" si="18"/>
        <v>0</v>
      </c>
      <c r="I303" s="147">
        <f t="shared" si="19"/>
        <v>159988.58333333331</v>
      </c>
    </row>
    <row r="304" spans="1:9" x14ac:dyDescent="0.25">
      <c r="A304" s="197"/>
      <c r="B304" s="129" t="s">
        <v>733</v>
      </c>
      <c r="C304" s="130" t="s">
        <v>734</v>
      </c>
      <c r="D304" s="129"/>
      <c r="E304" s="131">
        <v>174533</v>
      </c>
      <c r="F304" s="129">
        <f t="shared" si="16"/>
        <v>0</v>
      </c>
      <c r="G304" s="131">
        <f t="shared" si="17"/>
        <v>14544.416666666666</v>
      </c>
      <c r="H304" s="147">
        <f t="shared" si="18"/>
        <v>0</v>
      </c>
      <c r="I304" s="147">
        <f t="shared" si="19"/>
        <v>159988.58333333331</v>
      </c>
    </row>
    <row r="305" spans="1:9" x14ac:dyDescent="0.25">
      <c r="A305" s="197"/>
      <c r="B305" s="129" t="s">
        <v>735</v>
      </c>
      <c r="C305" s="130" t="s">
        <v>736</v>
      </c>
      <c r="D305" s="129"/>
      <c r="E305" s="131">
        <v>174533</v>
      </c>
      <c r="F305" s="129">
        <f t="shared" si="16"/>
        <v>0</v>
      </c>
      <c r="G305" s="131">
        <f t="shared" si="17"/>
        <v>14544.416666666666</v>
      </c>
      <c r="H305" s="147">
        <f t="shared" si="18"/>
        <v>0</v>
      </c>
      <c r="I305" s="147">
        <f t="shared" si="19"/>
        <v>159988.58333333331</v>
      </c>
    </row>
    <row r="306" spans="1:9" x14ac:dyDescent="0.25">
      <c r="A306" s="197"/>
      <c r="B306" s="129" t="s">
        <v>737</v>
      </c>
      <c r="C306" s="130" t="s">
        <v>738</v>
      </c>
      <c r="D306" s="129"/>
      <c r="E306" s="131">
        <v>7155871</v>
      </c>
      <c r="F306" s="129">
        <f t="shared" si="16"/>
        <v>0</v>
      </c>
      <c r="G306" s="131">
        <f t="shared" si="17"/>
        <v>596322.58333333337</v>
      </c>
      <c r="H306" s="147">
        <f t="shared" si="18"/>
        <v>0</v>
      </c>
      <c r="I306" s="147">
        <f t="shared" si="19"/>
        <v>6559548.416666667</v>
      </c>
    </row>
    <row r="307" spans="1:9" x14ac:dyDescent="0.25">
      <c r="A307" s="197"/>
      <c r="B307" s="129" t="s">
        <v>739</v>
      </c>
      <c r="C307" s="130" t="s">
        <v>740</v>
      </c>
      <c r="D307" s="129"/>
      <c r="E307" s="131">
        <v>698134</v>
      </c>
      <c r="F307" s="129">
        <f t="shared" si="16"/>
        <v>0</v>
      </c>
      <c r="G307" s="131">
        <f t="shared" si="17"/>
        <v>58177.833333333336</v>
      </c>
      <c r="H307" s="147">
        <f t="shared" si="18"/>
        <v>0</v>
      </c>
      <c r="I307" s="147">
        <f t="shared" si="19"/>
        <v>639956.16666666674</v>
      </c>
    </row>
    <row r="308" spans="1:9" x14ac:dyDescent="0.25">
      <c r="A308" s="197"/>
      <c r="B308" s="129" t="s">
        <v>741</v>
      </c>
      <c r="C308" s="130" t="s">
        <v>742</v>
      </c>
      <c r="D308" s="129"/>
      <c r="E308" s="131">
        <v>1047201</v>
      </c>
      <c r="F308" s="129">
        <f t="shared" si="16"/>
        <v>0</v>
      </c>
      <c r="G308" s="131">
        <f t="shared" si="17"/>
        <v>87266.75</v>
      </c>
      <c r="H308" s="147">
        <f t="shared" si="18"/>
        <v>0</v>
      </c>
      <c r="I308" s="147">
        <f t="shared" si="19"/>
        <v>959934.25</v>
      </c>
    </row>
    <row r="309" spans="1:9" x14ac:dyDescent="0.25">
      <c r="A309" s="197"/>
      <c r="B309" s="129" t="s">
        <v>743</v>
      </c>
      <c r="C309" s="130" t="s">
        <v>744</v>
      </c>
      <c r="D309" s="129"/>
      <c r="E309" s="131">
        <v>872667</v>
      </c>
      <c r="F309" s="129">
        <f t="shared" si="16"/>
        <v>0</v>
      </c>
      <c r="G309" s="131">
        <f t="shared" si="17"/>
        <v>72722.25</v>
      </c>
      <c r="H309" s="147">
        <f t="shared" si="18"/>
        <v>0</v>
      </c>
      <c r="I309" s="147">
        <f t="shared" si="19"/>
        <v>799944.75</v>
      </c>
    </row>
    <row r="310" spans="1:9" x14ac:dyDescent="0.25">
      <c r="A310" s="197"/>
      <c r="B310" s="129" t="s">
        <v>745</v>
      </c>
      <c r="C310" s="130" t="s">
        <v>746</v>
      </c>
      <c r="D310" s="129"/>
      <c r="E310" s="131">
        <v>1047201</v>
      </c>
      <c r="F310" s="129">
        <f t="shared" si="16"/>
        <v>0</v>
      </c>
      <c r="G310" s="131">
        <f t="shared" si="17"/>
        <v>87266.75</v>
      </c>
      <c r="H310" s="147">
        <f t="shared" si="18"/>
        <v>0</v>
      </c>
      <c r="I310" s="147">
        <f t="shared" si="19"/>
        <v>959934.25</v>
      </c>
    </row>
    <row r="311" spans="1:9" x14ac:dyDescent="0.25">
      <c r="A311" s="197"/>
      <c r="B311" s="129" t="s">
        <v>747</v>
      </c>
      <c r="C311" s="130" t="s">
        <v>748</v>
      </c>
      <c r="D311" s="129"/>
      <c r="E311" s="131">
        <v>174533</v>
      </c>
      <c r="F311" s="129">
        <f t="shared" si="16"/>
        <v>0</v>
      </c>
      <c r="G311" s="131">
        <f t="shared" si="17"/>
        <v>14544.416666666666</v>
      </c>
      <c r="H311" s="147">
        <f t="shared" si="18"/>
        <v>0</v>
      </c>
      <c r="I311" s="147">
        <f t="shared" si="19"/>
        <v>159988.58333333331</v>
      </c>
    </row>
    <row r="312" spans="1:9" x14ac:dyDescent="0.25">
      <c r="A312" s="197"/>
      <c r="B312" s="129" t="s">
        <v>749</v>
      </c>
      <c r="C312" s="130" t="s">
        <v>750</v>
      </c>
      <c r="D312" s="129"/>
      <c r="E312" s="131">
        <v>1396268</v>
      </c>
      <c r="F312" s="129">
        <f t="shared" si="16"/>
        <v>0</v>
      </c>
      <c r="G312" s="131">
        <f t="shared" si="17"/>
        <v>116355.66666666667</v>
      </c>
      <c r="H312" s="147">
        <f t="shared" si="18"/>
        <v>0</v>
      </c>
      <c r="I312" s="147">
        <f t="shared" si="19"/>
        <v>1279912.3333333335</v>
      </c>
    </row>
    <row r="313" spans="1:9" x14ac:dyDescent="0.25">
      <c r="A313" s="197"/>
      <c r="B313" s="129" t="s">
        <v>751</v>
      </c>
      <c r="C313" s="130" t="s">
        <v>752</v>
      </c>
      <c r="D313" s="129"/>
      <c r="E313" s="131">
        <v>84622</v>
      </c>
      <c r="F313" s="129">
        <f t="shared" si="16"/>
        <v>0</v>
      </c>
      <c r="G313" s="131">
        <f t="shared" si="17"/>
        <v>7051.833333333333</v>
      </c>
      <c r="H313" s="147">
        <f t="shared" si="18"/>
        <v>0</v>
      </c>
      <c r="I313" s="147">
        <f t="shared" si="19"/>
        <v>77570.166666666657</v>
      </c>
    </row>
    <row r="314" spans="1:9" x14ac:dyDescent="0.25">
      <c r="A314" s="197"/>
      <c r="B314" s="127" t="s">
        <v>263</v>
      </c>
      <c r="C314" s="125" t="s">
        <v>264</v>
      </c>
      <c r="D314" s="127"/>
      <c r="E314" s="128">
        <v>169245</v>
      </c>
      <c r="F314" s="127">
        <f t="shared" si="16"/>
        <v>0</v>
      </c>
      <c r="G314" s="128">
        <f t="shared" si="17"/>
        <v>14103.75</v>
      </c>
      <c r="H314" s="126">
        <f t="shared" si="18"/>
        <v>0</v>
      </c>
      <c r="I314" s="126">
        <f t="shared" si="19"/>
        <v>155141.25</v>
      </c>
    </row>
    <row r="315" spans="1:9" x14ac:dyDescent="0.25">
      <c r="A315" s="197"/>
      <c r="B315" s="129" t="s">
        <v>199</v>
      </c>
      <c r="C315" s="130" t="s">
        <v>200</v>
      </c>
      <c r="D315" s="129"/>
      <c r="E315" s="131">
        <v>338489</v>
      </c>
      <c r="F315" s="129">
        <f t="shared" si="16"/>
        <v>0</v>
      </c>
      <c r="G315" s="131">
        <f t="shared" si="17"/>
        <v>28207.416666666668</v>
      </c>
      <c r="H315" s="147">
        <f t="shared" si="18"/>
        <v>0</v>
      </c>
      <c r="I315" s="147">
        <f t="shared" si="19"/>
        <v>310281.58333333337</v>
      </c>
    </row>
    <row r="316" spans="1:9" x14ac:dyDescent="0.25">
      <c r="A316" s="197"/>
      <c r="B316" s="127" t="s">
        <v>263</v>
      </c>
      <c r="C316" s="125" t="s">
        <v>264</v>
      </c>
      <c r="D316" s="127"/>
      <c r="E316" s="128">
        <v>2538668</v>
      </c>
      <c r="F316" s="127">
        <f t="shared" si="16"/>
        <v>0</v>
      </c>
      <c r="G316" s="128">
        <f t="shared" si="17"/>
        <v>211555.66666666666</v>
      </c>
      <c r="H316" s="126">
        <f t="shared" si="18"/>
        <v>0</v>
      </c>
      <c r="I316" s="126">
        <f t="shared" si="19"/>
        <v>2327112.333333333</v>
      </c>
    </row>
    <row r="317" spans="1:9" x14ac:dyDescent="0.25">
      <c r="A317" s="197"/>
      <c r="B317" s="127" t="s">
        <v>753</v>
      </c>
      <c r="C317" s="125" t="s">
        <v>754</v>
      </c>
      <c r="D317" s="127"/>
      <c r="E317" s="128">
        <v>2284801</v>
      </c>
      <c r="F317" s="127">
        <f t="shared" si="16"/>
        <v>0</v>
      </c>
      <c r="G317" s="128">
        <f t="shared" si="17"/>
        <v>190400.08333333334</v>
      </c>
      <c r="H317" s="126">
        <f t="shared" si="18"/>
        <v>0</v>
      </c>
      <c r="I317" s="126">
        <f t="shared" si="19"/>
        <v>2094400.9166666667</v>
      </c>
    </row>
    <row r="318" spans="1:9" x14ac:dyDescent="0.25">
      <c r="A318" s="197"/>
      <c r="B318" s="127" t="s">
        <v>755</v>
      </c>
      <c r="C318" s="125" t="s">
        <v>756</v>
      </c>
      <c r="D318" s="127"/>
      <c r="E318" s="128">
        <v>423111</v>
      </c>
      <c r="F318" s="127">
        <f t="shared" si="16"/>
        <v>0</v>
      </c>
      <c r="G318" s="128">
        <f t="shared" si="17"/>
        <v>35259.25</v>
      </c>
      <c r="H318" s="126">
        <f t="shared" si="18"/>
        <v>0</v>
      </c>
      <c r="I318" s="126">
        <f t="shared" si="19"/>
        <v>387851.75</v>
      </c>
    </row>
    <row r="319" spans="1:9" ht="30" x14ac:dyDescent="0.25">
      <c r="A319" s="197"/>
      <c r="B319" s="129" t="s">
        <v>757</v>
      </c>
      <c r="C319" s="130" t="s">
        <v>758</v>
      </c>
      <c r="D319" s="129"/>
      <c r="E319" s="131">
        <v>200801</v>
      </c>
      <c r="F319" s="129">
        <f t="shared" si="16"/>
        <v>0</v>
      </c>
      <c r="G319" s="131">
        <f t="shared" si="17"/>
        <v>16733.416666666668</v>
      </c>
      <c r="H319" s="147">
        <f t="shared" si="18"/>
        <v>0</v>
      </c>
      <c r="I319" s="147">
        <f t="shared" si="19"/>
        <v>184067.58333333334</v>
      </c>
    </row>
    <row r="320" spans="1:9" x14ac:dyDescent="0.25">
      <c r="A320" s="197"/>
      <c r="B320" s="129" t="s">
        <v>759</v>
      </c>
      <c r="C320" s="130" t="s">
        <v>760</v>
      </c>
      <c r="D320" s="129"/>
      <c r="E320" s="131">
        <v>200801</v>
      </c>
      <c r="F320" s="129">
        <f t="shared" si="16"/>
        <v>0</v>
      </c>
      <c r="G320" s="131">
        <f t="shared" si="17"/>
        <v>16733.416666666668</v>
      </c>
      <c r="H320" s="147">
        <f t="shared" si="18"/>
        <v>0</v>
      </c>
      <c r="I320" s="147">
        <f t="shared" si="19"/>
        <v>184067.58333333334</v>
      </c>
    </row>
    <row r="321" spans="1:9" x14ac:dyDescent="0.25">
      <c r="A321" s="197"/>
      <c r="B321" s="129" t="s">
        <v>761</v>
      </c>
      <c r="C321" s="130" t="s">
        <v>762</v>
      </c>
      <c r="D321" s="129"/>
      <c r="E321" s="131">
        <v>401602</v>
      </c>
      <c r="F321" s="129">
        <f t="shared" si="16"/>
        <v>0</v>
      </c>
      <c r="G321" s="131">
        <f t="shared" si="17"/>
        <v>33466.833333333336</v>
      </c>
      <c r="H321" s="147">
        <f t="shared" si="18"/>
        <v>0</v>
      </c>
      <c r="I321" s="147">
        <f t="shared" si="19"/>
        <v>368135.16666666669</v>
      </c>
    </row>
    <row r="322" spans="1:9" x14ac:dyDescent="0.25">
      <c r="A322" s="197"/>
      <c r="B322" s="129" t="s">
        <v>763</v>
      </c>
      <c r="C322" s="130" t="s">
        <v>764</v>
      </c>
      <c r="D322" s="129"/>
      <c r="E322" s="131">
        <v>200801</v>
      </c>
      <c r="F322" s="129">
        <f t="shared" si="16"/>
        <v>0</v>
      </c>
      <c r="G322" s="131">
        <f t="shared" si="17"/>
        <v>16733.416666666668</v>
      </c>
      <c r="H322" s="147">
        <f t="shared" si="18"/>
        <v>0</v>
      </c>
      <c r="I322" s="147">
        <f t="shared" si="19"/>
        <v>184067.58333333334</v>
      </c>
    </row>
    <row r="323" spans="1:9" x14ac:dyDescent="0.25">
      <c r="A323" s="197"/>
      <c r="B323" s="129" t="s">
        <v>765</v>
      </c>
      <c r="C323" s="130" t="s">
        <v>766</v>
      </c>
      <c r="D323" s="129"/>
      <c r="E323" s="131">
        <v>200801</v>
      </c>
      <c r="F323" s="129">
        <f t="shared" si="16"/>
        <v>0</v>
      </c>
      <c r="G323" s="131">
        <f t="shared" si="17"/>
        <v>16733.416666666668</v>
      </c>
      <c r="H323" s="147">
        <f t="shared" si="18"/>
        <v>0</v>
      </c>
      <c r="I323" s="147">
        <f t="shared" si="19"/>
        <v>184067.58333333334</v>
      </c>
    </row>
    <row r="324" spans="1:9" x14ac:dyDescent="0.25">
      <c r="A324" s="197"/>
      <c r="B324" s="129" t="s">
        <v>767</v>
      </c>
      <c r="C324" s="130" t="s">
        <v>768</v>
      </c>
      <c r="D324" s="129"/>
      <c r="E324" s="131">
        <v>200801</v>
      </c>
      <c r="F324" s="129">
        <f t="shared" si="16"/>
        <v>0</v>
      </c>
      <c r="G324" s="131">
        <f t="shared" si="17"/>
        <v>16733.416666666668</v>
      </c>
      <c r="H324" s="147">
        <f t="shared" si="18"/>
        <v>0</v>
      </c>
      <c r="I324" s="147">
        <f t="shared" si="19"/>
        <v>184067.58333333334</v>
      </c>
    </row>
    <row r="325" spans="1:9" x14ac:dyDescent="0.25">
      <c r="A325" s="197"/>
      <c r="B325" s="129" t="s">
        <v>769</v>
      </c>
      <c r="C325" s="130" t="s">
        <v>770</v>
      </c>
      <c r="D325" s="129"/>
      <c r="E325" s="131">
        <v>1004005</v>
      </c>
      <c r="F325" s="129">
        <f t="shared" si="16"/>
        <v>0</v>
      </c>
      <c r="G325" s="131">
        <f t="shared" si="17"/>
        <v>83667.083333333328</v>
      </c>
      <c r="H325" s="147">
        <f t="shared" si="18"/>
        <v>0</v>
      </c>
      <c r="I325" s="147">
        <f t="shared" si="19"/>
        <v>920337.91666666663</v>
      </c>
    </row>
    <row r="326" spans="1:9" x14ac:dyDescent="0.25">
      <c r="A326" s="197"/>
      <c r="B326" s="129" t="s">
        <v>771</v>
      </c>
      <c r="C326" s="130" t="s">
        <v>772</v>
      </c>
      <c r="D326" s="129"/>
      <c r="E326" s="131">
        <v>1004005</v>
      </c>
      <c r="F326" s="129">
        <f t="shared" si="16"/>
        <v>0</v>
      </c>
      <c r="G326" s="131">
        <f t="shared" si="17"/>
        <v>83667.083333333328</v>
      </c>
      <c r="H326" s="147">
        <f t="shared" si="18"/>
        <v>0</v>
      </c>
      <c r="I326" s="147">
        <f t="shared" si="19"/>
        <v>920337.91666666663</v>
      </c>
    </row>
    <row r="327" spans="1:9" x14ac:dyDescent="0.25">
      <c r="A327" s="197"/>
      <c r="B327" s="129" t="s">
        <v>773</v>
      </c>
      <c r="C327" s="130" t="s">
        <v>774</v>
      </c>
      <c r="D327" s="129"/>
      <c r="E327" s="131">
        <v>200801</v>
      </c>
      <c r="F327" s="129">
        <f t="shared" ref="F327:F390" si="20">+D327/12</f>
        <v>0</v>
      </c>
      <c r="G327" s="131">
        <f t="shared" ref="G327:G390" si="21">+E327/12</f>
        <v>16733.416666666668</v>
      </c>
      <c r="H327" s="147">
        <f t="shared" ref="H327:H390" si="22">+F327*11</f>
        <v>0</v>
      </c>
      <c r="I327" s="147">
        <f t="shared" ref="I327:I390" si="23">+G327*11</f>
        <v>184067.58333333334</v>
      </c>
    </row>
    <row r="328" spans="1:9" x14ac:dyDescent="0.25">
      <c r="A328" s="197"/>
      <c r="B328" s="129" t="s">
        <v>775</v>
      </c>
      <c r="C328" s="130" t="s">
        <v>776</v>
      </c>
      <c r="D328" s="129"/>
      <c r="E328" s="131">
        <v>401602</v>
      </c>
      <c r="F328" s="129">
        <f t="shared" si="20"/>
        <v>0</v>
      </c>
      <c r="G328" s="131">
        <f t="shared" si="21"/>
        <v>33466.833333333336</v>
      </c>
      <c r="H328" s="147">
        <f t="shared" si="22"/>
        <v>0</v>
      </c>
      <c r="I328" s="147">
        <f t="shared" si="23"/>
        <v>368135.16666666669</v>
      </c>
    </row>
    <row r="329" spans="1:9" x14ac:dyDescent="0.25">
      <c r="A329" s="197"/>
      <c r="B329" s="129" t="s">
        <v>777</v>
      </c>
      <c r="C329" s="130" t="s">
        <v>778</v>
      </c>
      <c r="D329" s="129"/>
      <c r="E329" s="131">
        <v>401602</v>
      </c>
      <c r="F329" s="129">
        <f t="shared" si="20"/>
        <v>0</v>
      </c>
      <c r="G329" s="131">
        <f t="shared" si="21"/>
        <v>33466.833333333336</v>
      </c>
      <c r="H329" s="147">
        <f t="shared" si="22"/>
        <v>0</v>
      </c>
      <c r="I329" s="147">
        <f t="shared" si="23"/>
        <v>368135.16666666669</v>
      </c>
    </row>
    <row r="330" spans="1:9" x14ac:dyDescent="0.25">
      <c r="A330" s="197"/>
      <c r="B330" s="129" t="s">
        <v>779</v>
      </c>
      <c r="C330" s="130" t="s">
        <v>780</v>
      </c>
      <c r="D330" s="129"/>
      <c r="E330" s="131">
        <v>200801</v>
      </c>
      <c r="F330" s="129">
        <f t="shared" si="20"/>
        <v>0</v>
      </c>
      <c r="G330" s="131">
        <f t="shared" si="21"/>
        <v>16733.416666666668</v>
      </c>
      <c r="H330" s="147">
        <f t="shared" si="22"/>
        <v>0</v>
      </c>
      <c r="I330" s="147">
        <f t="shared" si="23"/>
        <v>184067.58333333334</v>
      </c>
    </row>
    <row r="331" spans="1:9" x14ac:dyDescent="0.25">
      <c r="A331" s="197"/>
      <c r="B331" s="129" t="s">
        <v>781</v>
      </c>
      <c r="C331" s="130" t="s">
        <v>782</v>
      </c>
      <c r="D331" s="129"/>
      <c r="E331" s="131">
        <v>200801</v>
      </c>
      <c r="F331" s="129">
        <f t="shared" si="20"/>
        <v>0</v>
      </c>
      <c r="G331" s="131">
        <f t="shared" si="21"/>
        <v>16733.416666666668</v>
      </c>
      <c r="H331" s="147">
        <f t="shared" si="22"/>
        <v>0</v>
      </c>
      <c r="I331" s="147">
        <f t="shared" si="23"/>
        <v>184067.58333333334</v>
      </c>
    </row>
    <row r="332" spans="1:9" x14ac:dyDescent="0.25">
      <c r="A332" s="197"/>
      <c r="B332" s="129" t="s">
        <v>783</v>
      </c>
      <c r="C332" s="130" t="s">
        <v>784</v>
      </c>
      <c r="D332" s="129"/>
      <c r="E332" s="131">
        <v>200801</v>
      </c>
      <c r="F332" s="129">
        <f t="shared" si="20"/>
        <v>0</v>
      </c>
      <c r="G332" s="131">
        <f t="shared" si="21"/>
        <v>16733.416666666668</v>
      </c>
      <c r="H332" s="147">
        <f t="shared" si="22"/>
        <v>0</v>
      </c>
      <c r="I332" s="147">
        <f t="shared" si="23"/>
        <v>184067.58333333334</v>
      </c>
    </row>
    <row r="333" spans="1:9" x14ac:dyDescent="0.25">
      <c r="A333" s="197"/>
      <c r="B333" s="129" t="s">
        <v>785</v>
      </c>
      <c r="C333" s="130" t="s">
        <v>786</v>
      </c>
      <c r="D333" s="129"/>
      <c r="E333" s="131">
        <v>200801</v>
      </c>
      <c r="F333" s="129">
        <f t="shared" si="20"/>
        <v>0</v>
      </c>
      <c r="G333" s="131">
        <f t="shared" si="21"/>
        <v>16733.416666666668</v>
      </c>
      <c r="H333" s="147">
        <f t="shared" si="22"/>
        <v>0</v>
      </c>
      <c r="I333" s="147">
        <f t="shared" si="23"/>
        <v>184067.58333333334</v>
      </c>
    </row>
    <row r="334" spans="1:9" x14ac:dyDescent="0.25">
      <c r="A334" s="197"/>
      <c r="B334" s="129" t="s">
        <v>787</v>
      </c>
      <c r="C334" s="130" t="s">
        <v>788</v>
      </c>
      <c r="D334" s="129"/>
      <c r="E334" s="131">
        <v>1204806</v>
      </c>
      <c r="F334" s="129">
        <f t="shared" si="20"/>
        <v>0</v>
      </c>
      <c r="G334" s="131">
        <f t="shared" si="21"/>
        <v>100400.5</v>
      </c>
      <c r="H334" s="147">
        <f t="shared" si="22"/>
        <v>0</v>
      </c>
      <c r="I334" s="147">
        <f t="shared" si="23"/>
        <v>1104405.5</v>
      </c>
    </row>
    <row r="335" spans="1:9" x14ac:dyDescent="0.25">
      <c r="A335" s="197"/>
      <c r="B335" s="129" t="s">
        <v>789</v>
      </c>
      <c r="C335" s="130" t="s">
        <v>790</v>
      </c>
      <c r="D335" s="129"/>
      <c r="E335" s="131">
        <v>602403</v>
      </c>
      <c r="F335" s="129">
        <f t="shared" si="20"/>
        <v>0</v>
      </c>
      <c r="G335" s="131">
        <f t="shared" si="21"/>
        <v>50200.25</v>
      </c>
      <c r="H335" s="147">
        <f t="shared" si="22"/>
        <v>0</v>
      </c>
      <c r="I335" s="147">
        <f t="shared" si="23"/>
        <v>552202.75</v>
      </c>
    </row>
    <row r="336" spans="1:9" x14ac:dyDescent="0.25">
      <c r="A336" s="197"/>
      <c r="B336" s="129" t="s">
        <v>791</v>
      </c>
      <c r="C336" s="130" t="s">
        <v>792</v>
      </c>
      <c r="D336" s="129"/>
      <c r="E336" s="131">
        <v>1606408</v>
      </c>
      <c r="F336" s="129">
        <f t="shared" si="20"/>
        <v>0</v>
      </c>
      <c r="G336" s="131">
        <f t="shared" si="21"/>
        <v>133867.33333333334</v>
      </c>
      <c r="H336" s="147">
        <f t="shared" si="22"/>
        <v>0</v>
      </c>
      <c r="I336" s="147">
        <f t="shared" si="23"/>
        <v>1472540.6666666667</v>
      </c>
    </row>
    <row r="337" spans="1:9" x14ac:dyDescent="0.25">
      <c r="A337" s="197"/>
      <c r="B337" s="129" t="s">
        <v>793</v>
      </c>
      <c r="C337" s="130" t="s">
        <v>794</v>
      </c>
      <c r="D337" s="129"/>
      <c r="E337" s="131">
        <v>200801</v>
      </c>
      <c r="F337" s="129">
        <f t="shared" si="20"/>
        <v>0</v>
      </c>
      <c r="G337" s="131">
        <f t="shared" si="21"/>
        <v>16733.416666666668</v>
      </c>
      <c r="H337" s="147">
        <f t="shared" si="22"/>
        <v>0</v>
      </c>
      <c r="I337" s="147">
        <f t="shared" si="23"/>
        <v>184067.58333333334</v>
      </c>
    </row>
    <row r="338" spans="1:9" x14ac:dyDescent="0.25">
      <c r="A338" s="197"/>
      <c r="B338" s="129" t="s">
        <v>795</v>
      </c>
      <c r="C338" s="130" t="s">
        <v>796</v>
      </c>
      <c r="D338" s="129"/>
      <c r="E338" s="131">
        <v>1004005</v>
      </c>
      <c r="F338" s="129">
        <f t="shared" si="20"/>
        <v>0</v>
      </c>
      <c r="G338" s="131">
        <f t="shared" si="21"/>
        <v>83667.083333333328</v>
      </c>
      <c r="H338" s="147">
        <f t="shared" si="22"/>
        <v>0</v>
      </c>
      <c r="I338" s="147">
        <f t="shared" si="23"/>
        <v>920337.91666666663</v>
      </c>
    </row>
    <row r="339" spans="1:9" x14ac:dyDescent="0.25">
      <c r="A339" s="197"/>
      <c r="B339" s="129" t="s">
        <v>797</v>
      </c>
      <c r="C339" s="130" t="s">
        <v>798</v>
      </c>
      <c r="D339" s="129"/>
      <c r="E339" s="131">
        <v>2008010</v>
      </c>
      <c r="F339" s="129">
        <f t="shared" si="20"/>
        <v>0</v>
      </c>
      <c r="G339" s="131">
        <f t="shared" si="21"/>
        <v>167334.16666666666</v>
      </c>
      <c r="H339" s="147">
        <f t="shared" si="22"/>
        <v>0</v>
      </c>
      <c r="I339" s="147">
        <f t="shared" si="23"/>
        <v>1840675.8333333333</v>
      </c>
    </row>
    <row r="340" spans="1:9" x14ac:dyDescent="0.25">
      <c r="A340" s="197"/>
      <c r="B340" s="129" t="s">
        <v>799</v>
      </c>
      <c r="C340" s="130" t="s">
        <v>800</v>
      </c>
      <c r="D340" s="129"/>
      <c r="E340" s="131">
        <v>1004005</v>
      </c>
      <c r="F340" s="129">
        <f t="shared" si="20"/>
        <v>0</v>
      </c>
      <c r="G340" s="131">
        <f t="shared" si="21"/>
        <v>83667.083333333328</v>
      </c>
      <c r="H340" s="147">
        <f t="shared" si="22"/>
        <v>0</v>
      </c>
      <c r="I340" s="147">
        <f t="shared" si="23"/>
        <v>920337.91666666663</v>
      </c>
    </row>
    <row r="341" spans="1:9" x14ac:dyDescent="0.25">
      <c r="A341" s="197"/>
      <c r="B341" s="129" t="s">
        <v>801</v>
      </c>
      <c r="C341" s="130" t="s">
        <v>802</v>
      </c>
      <c r="D341" s="129"/>
      <c r="E341" s="131">
        <v>200801</v>
      </c>
      <c r="F341" s="129">
        <f t="shared" si="20"/>
        <v>0</v>
      </c>
      <c r="G341" s="131">
        <f t="shared" si="21"/>
        <v>16733.416666666668</v>
      </c>
      <c r="H341" s="147">
        <f t="shared" si="22"/>
        <v>0</v>
      </c>
      <c r="I341" s="147">
        <f t="shared" si="23"/>
        <v>184067.58333333334</v>
      </c>
    </row>
    <row r="342" spans="1:9" x14ac:dyDescent="0.25">
      <c r="A342" s="197"/>
      <c r="B342" s="129" t="s">
        <v>803</v>
      </c>
      <c r="C342" s="130" t="s">
        <v>804</v>
      </c>
      <c r="D342" s="129"/>
      <c r="E342" s="131">
        <v>200801</v>
      </c>
      <c r="F342" s="129">
        <f t="shared" si="20"/>
        <v>0</v>
      </c>
      <c r="G342" s="131">
        <f t="shared" si="21"/>
        <v>16733.416666666668</v>
      </c>
      <c r="H342" s="147">
        <f t="shared" si="22"/>
        <v>0</v>
      </c>
      <c r="I342" s="147">
        <f t="shared" si="23"/>
        <v>184067.58333333334</v>
      </c>
    </row>
    <row r="343" spans="1:9" x14ac:dyDescent="0.25">
      <c r="A343" s="197"/>
      <c r="B343" s="129" t="s">
        <v>805</v>
      </c>
      <c r="C343" s="130" t="s">
        <v>806</v>
      </c>
      <c r="D343" s="129"/>
      <c r="E343" s="131">
        <v>200801</v>
      </c>
      <c r="F343" s="129">
        <f t="shared" si="20"/>
        <v>0</v>
      </c>
      <c r="G343" s="131">
        <f t="shared" si="21"/>
        <v>16733.416666666668</v>
      </c>
      <c r="H343" s="147">
        <f t="shared" si="22"/>
        <v>0</v>
      </c>
      <c r="I343" s="147">
        <f t="shared" si="23"/>
        <v>184067.58333333334</v>
      </c>
    </row>
    <row r="344" spans="1:9" x14ac:dyDescent="0.25">
      <c r="A344" s="197"/>
      <c r="B344" s="129" t="s">
        <v>807</v>
      </c>
      <c r="C344" s="130" t="s">
        <v>808</v>
      </c>
      <c r="D344" s="129"/>
      <c r="E344" s="131">
        <v>200801</v>
      </c>
      <c r="F344" s="129">
        <f t="shared" si="20"/>
        <v>0</v>
      </c>
      <c r="G344" s="131">
        <f t="shared" si="21"/>
        <v>16733.416666666668</v>
      </c>
      <c r="H344" s="147">
        <f t="shared" si="22"/>
        <v>0</v>
      </c>
      <c r="I344" s="147">
        <f t="shared" si="23"/>
        <v>184067.58333333334</v>
      </c>
    </row>
    <row r="345" spans="1:9" x14ac:dyDescent="0.25">
      <c r="A345" s="197"/>
      <c r="B345" s="129" t="s">
        <v>809</v>
      </c>
      <c r="C345" s="130" t="s">
        <v>810</v>
      </c>
      <c r="D345" s="129"/>
      <c r="E345" s="131">
        <v>200801</v>
      </c>
      <c r="F345" s="129">
        <f t="shared" si="20"/>
        <v>0</v>
      </c>
      <c r="G345" s="131">
        <f t="shared" si="21"/>
        <v>16733.416666666668</v>
      </c>
      <c r="H345" s="147">
        <f t="shared" si="22"/>
        <v>0</v>
      </c>
      <c r="I345" s="147">
        <f t="shared" si="23"/>
        <v>184067.58333333334</v>
      </c>
    </row>
    <row r="346" spans="1:9" x14ac:dyDescent="0.25">
      <c r="A346" s="197"/>
      <c r="B346" s="129" t="s">
        <v>811</v>
      </c>
      <c r="C346" s="130" t="s">
        <v>812</v>
      </c>
      <c r="D346" s="129"/>
      <c r="E346" s="131">
        <v>200801</v>
      </c>
      <c r="F346" s="129">
        <f t="shared" si="20"/>
        <v>0</v>
      </c>
      <c r="G346" s="131">
        <f t="shared" si="21"/>
        <v>16733.416666666668</v>
      </c>
      <c r="H346" s="147">
        <f t="shared" si="22"/>
        <v>0</v>
      </c>
      <c r="I346" s="147">
        <f t="shared" si="23"/>
        <v>184067.58333333334</v>
      </c>
    </row>
    <row r="347" spans="1:9" x14ac:dyDescent="0.25">
      <c r="A347" s="197"/>
      <c r="B347" s="129" t="s">
        <v>813</v>
      </c>
      <c r="C347" s="130" t="s">
        <v>814</v>
      </c>
      <c r="D347" s="129"/>
      <c r="E347" s="131">
        <v>200801</v>
      </c>
      <c r="F347" s="129">
        <f t="shared" si="20"/>
        <v>0</v>
      </c>
      <c r="G347" s="131">
        <f t="shared" si="21"/>
        <v>16733.416666666668</v>
      </c>
      <c r="H347" s="147">
        <f t="shared" si="22"/>
        <v>0</v>
      </c>
      <c r="I347" s="147">
        <f t="shared" si="23"/>
        <v>184067.58333333334</v>
      </c>
    </row>
    <row r="348" spans="1:9" x14ac:dyDescent="0.25">
      <c r="A348" s="197"/>
      <c r="B348" s="129" t="s">
        <v>815</v>
      </c>
      <c r="C348" s="130" t="s">
        <v>816</v>
      </c>
      <c r="D348" s="129"/>
      <c r="E348" s="131">
        <v>200801</v>
      </c>
      <c r="F348" s="129">
        <f t="shared" si="20"/>
        <v>0</v>
      </c>
      <c r="G348" s="131">
        <f t="shared" si="21"/>
        <v>16733.416666666668</v>
      </c>
      <c r="H348" s="147">
        <f t="shared" si="22"/>
        <v>0</v>
      </c>
      <c r="I348" s="147">
        <f t="shared" si="23"/>
        <v>184067.58333333334</v>
      </c>
    </row>
    <row r="349" spans="1:9" x14ac:dyDescent="0.25">
      <c r="A349" s="197"/>
      <c r="B349" s="129" t="s">
        <v>817</v>
      </c>
      <c r="C349" s="130" t="s">
        <v>818</v>
      </c>
      <c r="D349" s="129"/>
      <c r="E349" s="131">
        <v>200801</v>
      </c>
      <c r="F349" s="129">
        <f t="shared" si="20"/>
        <v>0</v>
      </c>
      <c r="G349" s="131">
        <f t="shared" si="21"/>
        <v>16733.416666666668</v>
      </c>
      <c r="H349" s="147">
        <f t="shared" si="22"/>
        <v>0</v>
      </c>
      <c r="I349" s="147">
        <f t="shared" si="23"/>
        <v>184067.58333333334</v>
      </c>
    </row>
    <row r="350" spans="1:9" x14ac:dyDescent="0.25">
      <c r="A350" s="197"/>
      <c r="B350" s="129" t="s">
        <v>819</v>
      </c>
      <c r="C350" s="130" t="s">
        <v>820</v>
      </c>
      <c r="D350" s="129"/>
      <c r="E350" s="131">
        <v>602403</v>
      </c>
      <c r="F350" s="129">
        <f t="shared" si="20"/>
        <v>0</v>
      </c>
      <c r="G350" s="131">
        <f t="shared" si="21"/>
        <v>50200.25</v>
      </c>
      <c r="H350" s="147">
        <f t="shared" si="22"/>
        <v>0</v>
      </c>
      <c r="I350" s="147">
        <f t="shared" si="23"/>
        <v>552202.75</v>
      </c>
    </row>
    <row r="351" spans="1:9" x14ac:dyDescent="0.25">
      <c r="A351" s="197"/>
      <c r="B351" s="129" t="s">
        <v>821</v>
      </c>
      <c r="C351" s="130" t="s">
        <v>822</v>
      </c>
      <c r="D351" s="129"/>
      <c r="E351" s="131">
        <v>2409612</v>
      </c>
      <c r="F351" s="129">
        <f t="shared" si="20"/>
        <v>0</v>
      </c>
      <c r="G351" s="131">
        <f t="shared" si="21"/>
        <v>200801</v>
      </c>
      <c r="H351" s="147">
        <f t="shared" si="22"/>
        <v>0</v>
      </c>
      <c r="I351" s="147">
        <f t="shared" si="23"/>
        <v>2208811</v>
      </c>
    </row>
    <row r="352" spans="1:9" x14ac:dyDescent="0.25">
      <c r="A352" s="197"/>
      <c r="B352" s="129" t="s">
        <v>823</v>
      </c>
      <c r="C352" s="130" t="s">
        <v>824</v>
      </c>
      <c r="D352" s="129"/>
      <c r="E352" s="131">
        <v>24096122</v>
      </c>
      <c r="F352" s="129">
        <f t="shared" si="20"/>
        <v>0</v>
      </c>
      <c r="G352" s="131">
        <f t="shared" si="21"/>
        <v>2008010.1666666667</v>
      </c>
      <c r="H352" s="147">
        <f t="shared" si="22"/>
        <v>0</v>
      </c>
      <c r="I352" s="147">
        <f t="shared" si="23"/>
        <v>22088111.833333336</v>
      </c>
    </row>
    <row r="353" spans="1:9" x14ac:dyDescent="0.25">
      <c r="A353" s="197"/>
      <c r="B353" s="129" t="s">
        <v>825</v>
      </c>
      <c r="C353" s="130" t="s">
        <v>826</v>
      </c>
      <c r="D353" s="129"/>
      <c r="E353" s="131">
        <v>200801</v>
      </c>
      <c r="F353" s="129">
        <f t="shared" si="20"/>
        <v>0</v>
      </c>
      <c r="G353" s="131">
        <f t="shared" si="21"/>
        <v>16733.416666666668</v>
      </c>
      <c r="H353" s="147">
        <f t="shared" si="22"/>
        <v>0</v>
      </c>
      <c r="I353" s="147">
        <f t="shared" si="23"/>
        <v>184067.58333333334</v>
      </c>
    </row>
    <row r="354" spans="1:9" x14ac:dyDescent="0.25">
      <c r="A354" s="197"/>
      <c r="B354" s="129" t="s">
        <v>827</v>
      </c>
      <c r="C354" s="130" t="s">
        <v>828</v>
      </c>
      <c r="D354" s="129"/>
      <c r="E354" s="131">
        <v>4216821</v>
      </c>
      <c r="F354" s="129">
        <f t="shared" si="20"/>
        <v>0</v>
      </c>
      <c r="G354" s="131">
        <f t="shared" si="21"/>
        <v>351401.75</v>
      </c>
      <c r="H354" s="147">
        <f t="shared" si="22"/>
        <v>0</v>
      </c>
      <c r="I354" s="147">
        <f t="shared" si="23"/>
        <v>3865419.25</v>
      </c>
    </row>
    <row r="355" spans="1:9" x14ac:dyDescent="0.25">
      <c r="A355" s="197"/>
      <c r="B355" s="129" t="s">
        <v>829</v>
      </c>
      <c r="C355" s="130" t="s">
        <v>830</v>
      </c>
      <c r="D355" s="129"/>
      <c r="E355" s="131">
        <v>602403</v>
      </c>
      <c r="F355" s="129">
        <f t="shared" si="20"/>
        <v>0</v>
      </c>
      <c r="G355" s="131">
        <f t="shared" si="21"/>
        <v>50200.25</v>
      </c>
      <c r="H355" s="147">
        <f t="shared" si="22"/>
        <v>0</v>
      </c>
      <c r="I355" s="147">
        <f t="shared" si="23"/>
        <v>552202.75</v>
      </c>
    </row>
    <row r="356" spans="1:9" x14ac:dyDescent="0.25">
      <c r="A356" s="197"/>
      <c r="B356" s="129" t="s">
        <v>831</v>
      </c>
      <c r="C356" s="130" t="s">
        <v>832</v>
      </c>
      <c r="D356" s="129"/>
      <c r="E356" s="131">
        <v>401602</v>
      </c>
      <c r="F356" s="129">
        <f t="shared" si="20"/>
        <v>0</v>
      </c>
      <c r="G356" s="131">
        <f t="shared" si="21"/>
        <v>33466.833333333336</v>
      </c>
      <c r="H356" s="147">
        <f t="shared" si="22"/>
        <v>0</v>
      </c>
      <c r="I356" s="147">
        <f t="shared" si="23"/>
        <v>368135.16666666669</v>
      </c>
    </row>
    <row r="357" spans="1:9" x14ac:dyDescent="0.25">
      <c r="A357" s="197"/>
      <c r="B357" s="129" t="s">
        <v>833</v>
      </c>
      <c r="C357" s="130" t="s">
        <v>834</v>
      </c>
      <c r="D357" s="129"/>
      <c r="E357" s="131">
        <v>200801</v>
      </c>
      <c r="F357" s="129">
        <f t="shared" si="20"/>
        <v>0</v>
      </c>
      <c r="G357" s="131">
        <f t="shared" si="21"/>
        <v>16733.416666666668</v>
      </c>
      <c r="H357" s="147">
        <f t="shared" si="22"/>
        <v>0</v>
      </c>
      <c r="I357" s="147">
        <f t="shared" si="23"/>
        <v>184067.58333333334</v>
      </c>
    </row>
    <row r="358" spans="1:9" x14ac:dyDescent="0.25">
      <c r="A358" s="197"/>
      <c r="B358" s="129" t="s">
        <v>835</v>
      </c>
      <c r="C358" s="130" t="s">
        <v>836</v>
      </c>
      <c r="D358" s="129"/>
      <c r="E358" s="131">
        <v>12851265</v>
      </c>
      <c r="F358" s="129">
        <f t="shared" si="20"/>
        <v>0</v>
      </c>
      <c r="G358" s="131">
        <f t="shared" si="21"/>
        <v>1070938.75</v>
      </c>
      <c r="H358" s="147">
        <f t="shared" si="22"/>
        <v>0</v>
      </c>
      <c r="I358" s="147">
        <f t="shared" si="23"/>
        <v>11780326.25</v>
      </c>
    </row>
    <row r="359" spans="1:9" x14ac:dyDescent="0.25">
      <c r="A359" s="197"/>
      <c r="B359" s="129" t="s">
        <v>837</v>
      </c>
      <c r="C359" s="130" t="s">
        <v>838</v>
      </c>
      <c r="D359" s="129"/>
      <c r="E359" s="131">
        <v>803204</v>
      </c>
      <c r="F359" s="129">
        <f t="shared" si="20"/>
        <v>0</v>
      </c>
      <c r="G359" s="131">
        <f t="shared" si="21"/>
        <v>66933.666666666672</v>
      </c>
      <c r="H359" s="147">
        <f t="shared" si="22"/>
        <v>0</v>
      </c>
      <c r="I359" s="147">
        <f t="shared" si="23"/>
        <v>736270.33333333337</v>
      </c>
    </row>
    <row r="360" spans="1:9" x14ac:dyDescent="0.25">
      <c r="A360" s="197"/>
      <c r="B360" s="129" t="s">
        <v>839</v>
      </c>
      <c r="C360" s="130" t="s">
        <v>840</v>
      </c>
      <c r="D360" s="129"/>
      <c r="E360" s="131">
        <v>2208811</v>
      </c>
      <c r="F360" s="129">
        <f t="shared" si="20"/>
        <v>0</v>
      </c>
      <c r="G360" s="131">
        <f t="shared" si="21"/>
        <v>184067.58333333334</v>
      </c>
      <c r="H360" s="147">
        <f t="shared" si="22"/>
        <v>0</v>
      </c>
      <c r="I360" s="147">
        <f t="shared" si="23"/>
        <v>2024743.4166666667</v>
      </c>
    </row>
    <row r="361" spans="1:9" x14ac:dyDescent="0.25">
      <c r="A361" s="197"/>
      <c r="B361" s="129" t="s">
        <v>841</v>
      </c>
      <c r="C361" s="130" t="s">
        <v>842</v>
      </c>
      <c r="D361" s="129"/>
      <c r="E361" s="131">
        <v>803204</v>
      </c>
      <c r="F361" s="129">
        <f t="shared" si="20"/>
        <v>0</v>
      </c>
      <c r="G361" s="131">
        <f t="shared" si="21"/>
        <v>66933.666666666672</v>
      </c>
      <c r="H361" s="147">
        <f t="shared" si="22"/>
        <v>0</v>
      </c>
      <c r="I361" s="147">
        <f t="shared" si="23"/>
        <v>736270.33333333337</v>
      </c>
    </row>
    <row r="362" spans="1:9" x14ac:dyDescent="0.25">
      <c r="A362" s="197"/>
      <c r="B362" s="129" t="s">
        <v>843</v>
      </c>
      <c r="C362" s="130" t="s">
        <v>844</v>
      </c>
      <c r="D362" s="129"/>
      <c r="E362" s="131">
        <v>401602</v>
      </c>
      <c r="F362" s="129">
        <f t="shared" si="20"/>
        <v>0</v>
      </c>
      <c r="G362" s="131">
        <f t="shared" si="21"/>
        <v>33466.833333333336</v>
      </c>
      <c r="H362" s="147">
        <f t="shared" si="22"/>
        <v>0</v>
      </c>
      <c r="I362" s="147">
        <f t="shared" si="23"/>
        <v>368135.16666666669</v>
      </c>
    </row>
    <row r="363" spans="1:9" x14ac:dyDescent="0.25">
      <c r="A363" s="197"/>
      <c r="B363" s="129" t="s">
        <v>845</v>
      </c>
      <c r="C363" s="130" t="s">
        <v>846</v>
      </c>
      <c r="D363" s="129"/>
      <c r="E363" s="131">
        <v>200801</v>
      </c>
      <c r="F363" s="129">
        <f t="shared" si="20"/>
        <v>0</v>
      </c>
      <c r="G363" s="131">
        <f t="shared" si="21"/>
        <v>16733.416666666668</v>
      </c>
      <c r="H363" s="147">
        <f t="shared" si="22"/>
        <v>0</v>
      </c>
      <c r="I363" s="147">
        <f t="shared" si="23"/>
        <v>184067.58333333334</v>
      </c>
    </row>
    <row r="364" spans="1:9" x14ac:dyDescent="0.25">
      <c r="A364" s="197"/>
      <c r="B364" s="129" t="s">
        <v>847</v>
      </c>
      <c r="C364" s="130" t="s">
        <v>848</v>
      </c>
      <c r="D364" s="129"/>
      <c r="E364" s="131">
        <v>200801</v>
      </c>
      <c r="F364" s="129">
        <f t="shared" si="20"/>
        <v>0</v>
      </c>
      <c r="G364" s="131">
        <f t="shared" si="21"/>
        <v>16733.416666666668</v>
      </c>
      <c r="H364" s="147">
        <f t="shared" si="22"/>
        <v>0</v>
      </c>
      <c r="I364" s="147">
        <f t="shared" si="23"/>
        <v>184067.58333333334</v>
      </c>
    </row>
    <row r="365" spans="1:9" x14ac:dyDescent="0.25">
      <c r="A365" s="197"/>
      <c r="B365" s="129" t="s">
        <v>849</v>
      </c>
      <c r="C365" s="130" t="s">
        <v>850</v>
      </c>
      <c r="D365" s="129"/>
      <c r="E365" s="131">
        <v>1807209</v>
      </c>
      <c r="F365" s="129">
        <f t="shared" si="20"/>
        <v>0</v>
      </c>
      <c r="G365" s="131">
        <f t="shared" si="21"/>
        <v>150600.75</v>
      </c>
      <c r="H365" s="147">
        <f t="shared" si="22"/>
        <v>0</v>
      </c>
      <c r="I365" s="147">
        <f t="shared" si="23"/>
        <v>1656608.25</v>
      </c>
    </row>
    <row r="366" spans="1:9" x14ac:dyDescent="0.25">
      <c r="A366" s="197"/>
      <c r="B366" s="129" t="s">
        <v>851</v>
      </c>
      <c r="C366" s="130" t="s">
        <v>852</v>
      </c>
      <c r="D366" s="129"/>
      <c r="E366" s="131">
        <v>401602</v>
      </c>
      <c r="F366" s="129">
        <f t="shared" si="20"/>
        <v>0</v>
      </c>
      <c r="G366" s="131">
        <f t="shared" si="21"/>
        <v>33466.833333333336</v>
      </c>
      <c r="H366" s="147">
        <f t="shared" si="22"/>
        <v>0</v>
      </c>
      <c r="I366" s="147">
        <f t="shared" si="23"/>
        <v>368135.16666666669</v>
      </c>
    </row>
    <row r="367" spans="1:9" x14ac:dyDescent="0.25">
      <c r="A367" s="197"/>
      <c r="B367" s="129" t="s">
        <v>853</v>
      </c>
      <c r="C367" s="130" t="s">
        <v>854</v>
      </c>
      <c r="D367" s="129"/>
      <c r="E367" s="131">
        <v>602403</v>
      </c>
      <c r="F367" s="129">
        <f t="shared" si="20"/>
        <v>0</v>
      </c>
      <c r="G367" s="131">
        <f t="shared" si="21"/>
        <v>50200.25</v>
      </c>
      <c r="H367" s="147">
        <f t="shared" si="22"/>
        <v>0</v>
      </c>
      <c r="I367" s="147">
        <f t="shared" si="23"/>
        <v>552202.75</v>
      </c>
    </row>
    <row r="368" spans="1:9" x14ac:dyDescent="0.25">
      <c r="A368" s="197"/>
      <c r="B368" s="129" t="s">
        <v>855</v>
      </c>
      <c r="C368" s="130" t="s">
        <v>856</v>
      </c>
      <c r="D368" s="129"/>
      <c r="E368" s="131">
        <v>803204</v>
      </c>
      <c r="F368" s="129">
        <f t="shared" si="20"/>
        <v>0</v>
      </c>
      <c r="G368" s="131">
        <f t="shared" si="21"/>
        <v>66933.666666666672</v>
      </c>
      <c r="H368" s="147">
        <f t="shared" si="22"/>
        <v>0</v>
      </c>
      <c r="I368" s="147">
        <f t="shared" si="23"/>
        <v>736270.33333333337</v>
      </c>
    </row>
    <row r="369" spans="1:9" x14ac:dyDescent="0.25">
      <c r="A369" s="197"/>
      <c r="B369" s="129" t="s">
        <v>857</v>
      </c>
      <c r="C369" s="130" t="s">
        <v>858</v>
      </c>
      <c r="D369" s="129"/>
      <c r="E369" s="131">
        <v>602403</v>
      </c>
      <c r="F369" s="129">
        <f t="shared" si="20"/>
        <v>0</v>
      </c>
      <c r="G369" s="131">
        <f t="shared" si="21"/>
        <v>50200.25</v>
      </c>
      <c r="H369" s="147">
        <f t="shared" si="22"/>
        <v>0</v>
      </c>
      <c r="I369" s="147">
        <f t="shared" si="23"/>
        <v>552202.75</v>
      </c>
    </row>
    <row r="370" spans="1:9" x14ac:dyDescent="0.25">
      <c r="A370" s="197"/>
      <c r="B370" s="129" t="s">
        <v>859</v>
      </c>
      <c r="C370" s="130" t="s">
        <v>860</v>
      </c>
      <c r="D370" s="129"/>
      <c r="E370" s="131">
        <v>19879301</v>
      </c>
      <c r="F370" s="129">
        <f t="shared" si="20"/>
        <v>0</v>
      </c>
      <c r="G370" s="131">
        <f t="shared" si="21"/>
        <v>1656608.4166666667</v>
      </c>
      <c r="H370" s="147">
        <f t="shared" si="22"/>
        <v>0</v>
      </c>
      <c r="I370" s="147">
        <f t="shared" si="23"/>
        <v>18222692.583333336</v>
      </c>
    </row>
    <row r="371" spans="1:9" x14ac:dyDescent="0.25">
      <c r="A371" s="197"/>
      <c r="B371" s="129" t="s">
        <v>861</v>
      </c>
      <c r="C371" s="130" t="s">
        <v>862</v>
      </c>
      <c r="D371" s="129"/>
      <c r="E371" s="131">
        <v>1004005</v>
      </c>
      <c r="F371" s="129">
        <f t="shared" si="20"/>
        <v>0</v>
      </c>
      <c r="G371" s="131">
        <f t="shared" si="21"/>
        <v>83667.083333333328</v>
      </c>
      <c r="H371" s="147">
        <f t="shared" si="22"/>
        <v>0</v>
      </c>
      <c r="I371" s="147">
        <f t="shared" si="23"/>
        <v>920337.91666666663</v>
      </c>
    </row>
    <row r="372" spans="1:9" x14ac:dyDescent="0.25">
      <c r="A372" s="197"/>
      <c r="B372" s="129" t="s">
        <v>863</v>
      </c>
      <c r="C372" s="130" t="s">
        <v>864</v>
      </c>
      <c r="D372" s="129"/>
      <c r="E372" s="131">
        <v>3212816</v>
      </c>
      <c r="F372" s="129">
        <f t="shared" si="20"/>
        <v>0</v>
      </c>
      <c r="G372" s="131">
        <f t="shared" si="21"/>
        <v>267734.66666666669</v>
      </c>
      <c r="H372" s="147">
        <f t="shared" si="22"/>
        <v>0</v>
      </c>
      <c r="I372" s="147">
        <f t="shared" si="23"/>
        <v>2945081.3333333335</v>
      </c>
    </row>
    <row r="373" spans="1:9" ht="30" x14ac:dyDescent="0.25">
      <c r="A373" s="197"/>
      <c r="B373" s="129" t="s">
        <v>865</v>
      </c>
      <c r="C373" s="130" t="s">
        <v>866</v>
      </c>
      <c r="D373" s="129"/>
      <c r="E373" s="131">
        <v>1606408</v>
      </c>
      <c r="F373" s="129">
        <f t="shared" si="20"/>
        <v>0</v>
      </c>
      <c r="G373" s="131">
        <f t="shared" si="21"/>
        <v>133867.33333333334</v>
      </c>
      <c r="H373" s="147">
        <f t="shared" si="22"/>
        <v>0</v>
      </c>
      <c r="I373" s="147">
        <f t="shared" si="23"/>
        <v>1472540.6666666667</v>
      </c>
    </row>
    <row r="374" spans="1:9" ht="30" x14ac:dyDescent="0.25">
      <c r="A374" s="197"/>
      <c r="B374" s="129" t="s">
        <v>867</v>
      </c>
      <c r="C374" s="130" t="s">
        <v>868</v>
      </c>
      <c r="D374" s="129"/>
      <c r="E374" s="131">
        <v>4819224</v>
      </c>
      <c r="F374" s="129">
        <f t="shared" si="20"/>
        <v>0</v>
      </c>
      <c r="G374" s="131">
        <f t="shared" si="21"/>
        <v>401602</v>
      </c>
      <c r="H374" s="147">
        <f t="shared" si="22"/>
        <v>0</v>
      </c>
      <c r="I374" s="147">
        <f t="shared" si="23"/>
        <v>4417622</v>
      </c>
    </row>
    <row r="375" spans="1:9" ht="30" x14ac:dyDescent="0.25">
      <c r="A375" s="197"/>
      <c r="B375" s="129" t="s">
        <v>869</v>
      </c>
      <c r="C375" s="130" t="s">
        <v>870</v>
      </c>
      <c r="D375" s="129"/>
      <c r="E375" s="131">
        <v>2208811</v>
      </c>
      <c r="F375" s="129">
        <f t="shared" si="20"/>
        <v>0</v>
      </c>
      <c r="G375" s="131">
        <f t="shared" si="21"/>
        <v>184067.58333333334</v>
      </c>
      <c r="H375" s="147">
        <f t="shared" si="22"/>
        <v>0</v>
      </c>
      <c r="I375" s="147">
        <f t="shared" si="23"/>
        <v>2024743.4166666667</v>
      </c>
    </row>
    <row r="376" spans="1:9" ht="30" x14ac:dyDescent="0.25">
      <c r="A376" s="197"/>
      <c r="B376" s="129" t="s">
        <v>871</v>
      </c>
      <c r="C376" s="130" t="s">
        <v>872</v>
      </c>
      <c r="D376" s="129"/>
      <c r="E376" s="131">
        <v>602403</v>
      </c>
      <c r="F376" s="129">
        <f t="shared" si="20"/>
        <v>0</v>
      </c>
      <c r="G376" s="131">
        <f t="shared" si="21"/>
        <v>50200.25</v>
      </c>
      <c r="H376" s="147">
        <f t="shared" si="22"/>
        <v>0</v>
      </c>
      <c r="I376" s="147">
        <f t="shared" si="23"/>
        <v>552202.75</v>
      </c>
    </row>
    <row r="377" spans="1:9" ht="30" x14ac:dyDescent="0.25">
      <c r="A377" s="197"/>
      <c r="B377" s="129" t="s">
        <v>873</v>
      </c>
      <c r="C377" s="130" t="s">
        <v>874</v>
      </c>
      <c r="D377" s="129"/>
      <c r="E377" s="131">
        <v>200801</v>
      </c>
      <c r="F377" s="129">
        <f t="shared" si="20"/>
        <v>0</v>
      </c>
      <c r="G377" s="131">
        <f t="shared" si="21"/>
        <v>16733.416666666668</v>
      </c>
      <c r="H377" s="147">
        <f t="shared" si="22"/>
        <v>0</v>
      </c>
      <c r="I377" s="147">
        <f t="shared" si="23"/>
        <v>184067.58333333334</v>
      </c>
    </row>
    <row r="378" spans="1:9" ht="30" x14ac:dyDescent="0.25">
      <c r="A378" s="197"/>
      <c r="B378" s="129" t="s">
        <v>875</v>
      </c>
      <c r="C378" s="130" t="s">
        <v>876</v>
      </c>
      <c r="D378" s="129"/>
      <c r="E378" s="131">
        <v>3012015</v>
      </c>
      <c r="F378" s="129">
        <f t="shared" si="20"/>
        <v>0</v>
      </c>
      <c r="G378" s="131">
        <f t="shared" si="21"/>
        <v>251001.25</v>
      </c>
      <c r="H378" s="147">
        <f t="shared" si="22"/>
        <v>0</v>
      </c>
      <c r="I378" s="147">
        <f t="shared" si="23"/>
        <v>2761013.75</v>
      </c>
    </row>
    <row r="379" spans="1:9" ht="30" x14ac:dyDescent="0.25">
      <c r="A379" s="197"/>
      <c r="B379" s="129" t="s">
        <v>877</v>
      </c>
      <c r="C379" s="130" t="s">
        <v>878</v>
      </c>
      <c r="D379" s="129"/>
      <c r="E379" s="131">
        <v>200801</v>
      </c>
      <c r="F379" s="129">
        <f t="shared" si="20"/>
        <v>0</v>
      </c>
      <c r="G379" s="131">
        <f t="shared" si="21"/>
        <v>16733.416666666668</v>
      </c>
      <c r="H379" s="147">
        <f t="shared" si="22"/>
        <v>0</v>
      </c>
      <c r="I379" s="147">
        <f t="shared" si="23"/>
        <v>184067.58333333334</v>
      </c>
    </row>
    <row r="380" spans="1:9" ht="30" x14ac:dyDescent="0.25">
      <c r="A380" s="197"/>
      <c r="B380" s="129" t="s">
        <v>879</v>
      </c>
      <c r="C380" s="130" t="s">
        <v>880</v>
      </c>
      <c r="D380" s="129"/>
      <c r="E380" s="131">
        <v>200801</v>
      </c>
      <c r="F380" s="129">
        <f t="shared" si="20"/>
        <v>0</v>
      </c>
      <c r="G380" s="131">
        <f t="shared" si="21"/>
        <v>16733.416666666668</v>
      </c>
      <c r="H380" s="147">
        <f t="shared" si="22"/>
        <v>0</v>
      </c>
      <c r="I380" s="147">
        <f t="shared" si="23"/>
        <v>184067.58333333334</v>
      </c>
    </row>
    <row r="381" spans="1:9" x14ac:dyDescent="0.25">
      <c r="A381" s="197"/>
      <c r="B381" s="129" t="s">
        <v>881</v>
      </c>
      <c r="C381" s="130" t="s">
        <v>882</v>
      </c>
      <c r="D381" s="129"/>
      <c r="E381" s="131">
        <v>26706536</v>
      </c>
      <c r="F381" s="129">
        <f t="shared" si="20"/>
        <v>0</v>
      </c>
      <c r="G381" s="131">
        <f t="shared" si="21"/>
        <v>2225544.6666666665</v>
      </c>
      <c r="H381" s="147">
        <f t="shared" si="22"/>
        <v>0</v>
      </c>
      <c r="I381" s="147">
        <f t="shared" si="23"/>
        <v>24480991.333333332</v>
      </c>
    </row>
    <row r="382" spans="1:9" x14ac:dyDescent="0.25">
      <c r="A382" s="197"/>
      <c r="B382" s="129" t="s">
        <v>883</v>
      </c>
      <c r="C382" s="130" t="s">
        <v>884</v>
      </c>
      <c r="D382" s="129"/>
      <c r="E382" s="131">
        <v>2811214</v>
      </c>
      <c r="F382" s="129">
        <f t="shared" si="20"/>
        <v>0</v>
      </c>
      <c r="G382" s="131">
        <f t="shared" si="21"/>
        <v>234267.83333333334</v>
      </c>
      <c r="H382" s="147">
        <f t="shared" si="22"/>
        <v>0</v>
      </c>
      <c r="I382" s="147">
        <f t="shared" si="23"/>
        <v>2576946.166666667</v>
      </c>
    </row>
    <row r="383" spans="1:9" x14ac:dyDescent="0.25">
      <c r="A383" s="197"/>
      <c r="B383" s="129" t="s">
        <v>885</v>
      </c>
      <c r="C383" s="130" t="s">
        <v>886</v>
      </c>
      <c r="D383" s="129"/>
      <c r="E383" s="131">
        <v>7228837</v>
      </c>
      <c r="F383" s="129">
        <f t="shared" si="20"/>
        <v>0</v>
      </c>
      <c r="G383" s="131">
        <f t="shared" si="21"/>
        <v>602403.08333333337</v>
      </c>
      <c r="H383" s="147">
        <f t="shared" si="22"/>
        <v>0</v>
      </c>
      <c r="I383" s="147">
        <f t="shared" si="23"/>
        <v>6626433.916666667</v>
      </c>
    </row>
    <row r="384" spans="1:9" x14ac:dyDescent="0.25">
      <c r="A384" s="197"/>
      <c r="B384" s="129" t="s">
        <v>887</v>
      </c>
      <c r="C384" s="130" t="s">
        <v>888</v>
      </c>
      <c r="D384" s="129"/>
      <c r="E384" s="131">
        <v>1405607</v>
      </c>
      <c r="F384" s="129">
        <f t="shared" si="20"/>
        <v>0</v>
      </c>
      <c r="G384" s="131">
        <f t="shared" si="21"/>
        <v>117133.91666666667</v>
      </c>
      <c r="H384" s="147">
        <f t="shared" si="22"/>
        <v>0</v>
      </c>
      <c r="I384" s="147">
        <f t="shared" si="23"/>
        <v>1288473.0833333335</v>
      </c>
    </row>
    <row r="385" spans="1:9" x14ac:dyDescent="0.25">
      <c r="A385" s="197"/>
      <c r="B385" s="129" t="s">
        <v>889</v>
      </c>
      <c r="C385" s="130" t="s">
        <v>890</v>
      </c>
      <c r="D385" s="129"/>
      <c r="E385" s="131">
        <v>5421628</v>
      </c>
      <c r="F385" s="129">
        <f t="shared" si="20"/>
        <v>0</v>
      </c>
      <c r="G385" s="131">
        <f t="shared" si="21"/>
        <v>451802.33333333331</v>
      </c>
      <c r="H385" s="147">
        <f t="shared" si="22"/>
        <v>0</v>
      </c>
      <c r="I385" s="147">
        <f t="shared" si="23"/>
        <v>4969825.666666666</v>
      </c>
    </row>
    <row r="386" spans="1:9" x14ac:dyDescent="0.25">
      <c r="A386" s="197"/>
      <c r="B386" s="129" t="s">
        <v>891</v>
      </c>
      <c r="C386" s="130" t="s">
        <v>892</v>
      </c>
      <c r="D386" s="129"/>
      <c r="E386" s="131">
        <v>803204</v>
      </c>
      <c r="F386" s="129">
        <f t="shared" si="20"/>
        <v>0</v>
      </c>
      <c r="G386" s="131">
        <f t="shared" si="21"/>
        <v>66933.666666666672</v>
      </c>
      <c r="H386" s="147">
        <f t="shared" si="22"/>
        <v>0</v>
      </c>
      <c r="I386" s="147">
        <f t="shared" si="23"/>
        <v>736270.33333333337</v>
      </c>
    </row>
    <row r="387" spans="1:9" x14ac:dyDescent="0.25">
      <c r="A387" s="197"/>
      <c r="B387" s="129" t="s">
        <v>893</v>
      </c>
      <c r="C387" s="130" t="s">
        <v>894</v>
      </c>
      <c r="D387" s="129"/>
      <c r="E387" s="131">
        <v>7429638</v>
      </c>
      <c r="F387" s="129">
        <f t="shared" si="20"/>
        <v>0</v>
      </c>
      <c r="G387" s="131">
        <f t="shared" si="21"/>
        <v>619136.5</v>
      </c>
      <c r="H387" s="147">
        <f t="shared" si="22"/>
        <v>0</v>
      </c>
      <c r="I387" s="147">
        <f t="shared" si="23"/>
        <v>6810501.5</v>
      </c>
    </row>
    <row r="388" spans="1:9" x14ac:dyDescent="0.25">
      <c r="A388" s="197"/>
      <c r="B388" s="129" t="s">
        <v>895</v>
      </c>
      <c r="C388" s="130" t="s">
        <v>896</v>
      </c>
      <c r="D388" s="129"/>
      <c r="E388" s="131">
        <v>803204</v>
      </c>
      <c r="F388" s="129">
        <f t="shared" si="20"/>
        <v>0</v>
      </c>
      <c r="G388" s="131">
        <f t="shared" si="21"/>
        <v>66933.666666666672</v>
      </c>
      <c r="H388" s="147">
        <f t="shared" si="22"/>
        <v>0</v>
      </c>
      <c r="I388" s="147">
        <f t="shared" si="23"/>
        <v>736270.33333333337</v>
      </c>
    </row>
    <row r="389" spans="1:9" x14ac:dyDescent="0.25">
      <c r="A389" s="197"/>
      <c r="B389" s="129" t="s">
        <v>897</v>
      </c>
      <c r="C389" s="130" t="s">
        <v>898</v>
      </c>
      <c r="D389" s="129"/>
      <c r="E389" s="131">
        <v>6425633</v>
      </c>
      <c r="F389" s="129">
        <f t="shared" si="20"/>
        <v>0</v>
      </c>
      <c r="G389" s="131">
        <f t="shared" si="21"/>
        <v>535469.41666666663</v>
      </c>
      <c r="H389" s="147">
        <f t="shared" si="22"/>
        <v>0</v>
      </c>
      <c r="I389" s="147">
        <f t="shared" si="23"/>
        <v>5890163.583333333</v>
      </c>
    </row>
    <row r="390" spans="1:9" x14ac:dyDescent="0.25">
      <c r="A390" s="197"/>
      <c r="B390" s="129" t="s">
        <v>899</v>
      </c>
      <c r="C390" s="130" t="s">
        <v>900</v>
      </c>
      <c r="D390" s="129"/>
      <c r="E390" s="131">
        <v>803204</v>
      </c>
      <c r="F390" s="129">
        <f t="shared" si="20"/>
        <v>0</v>
      </c>
      <c r="G390" s="131">
        <f t="shared" si="21"/>
        <v>66933.666666666672</v>
      </c>
      <c r="H390" s="147">
        <f t="shared" si="22"/>
        <v>0</v>
      </c>
      <c r="I390" s="147">
        <f t="shared" si="23"/>
        <v>736270.33333333337</v>
      </c>
    </row>
    <row r="391" spans="1:9" x14ac:dyDescent="0.25">
      <c r="A391" s="197"/>
      <c r="B391" s="129" t="s">
        <v>901</v>
      </c>
      <c r="C391" s="130" t="s">
        <v>902</v>
      </c>
      <c r="D391" s="129"/>
      <c r="E391" s="131">
        <v>200801</v>
      </c>
      <c r="F391" s="129">
        <f t="shared" ref="F391:F454" si="24">+D391/12</f>
        <v>0</v>
      </c>
      <c r="G391" s="131">
        <f t="shared" ref="G391:G454" si="25">+E391/12</f>
        <v>16733.416666666668</v>
      </c>
      <c r="H391" s="147">
        <f t="shared" ref="H391:H454" si="26">+F391*11</f>
        <v>0</v>
      </c>
      <c r="I391" s="147">
        <f t="shared" ref="I391:I454" si="27">+G391*11</f>
        <v>184067.58333333334</v>
      </c>
    </row>
    <row r="392" spans="1:9" x14ac:dyDescent="0.25">
      <c r="A392" s="197"/>
      <c r="B392" s="129" t="s">
        <v>903</v>
      </c>
      <c r="C392" s="130" t="s">
        <v>904</v>
      </c>
      <c r="D392" s="129"/>
      <c r="E392" s="131">
        <v>200801</v>
      </c>
      <c r="F392" s="129">
        <f t="shared" si="24"/>
        <v>0</v>
      </c>
      <c r="G392" s="131">
        <f t="shared" si="25"/>
        <v>16733.416666666668</v>
      </c>
      <c r="H392" s="147">
        <f t="shared" si="26"/>
        <v>0</v>
      </c>
      <c r="I392" s="147">
        <f t="shared" si="27"/>
        <v>184067.58333333334</v>
      </c>
    </row>
    <row r="393" spans="1:9" x14ac:dyDescent="0.25">
      <c r="A393" s="197"/>
      <c r="B393" s="129" t="s">
        <v>905</v>
      </c>
      <c r="C393" s="130" t="s">
        <v>906</v>
      </c>
      <c r="D393" s="129"/>
      <c r="E393" s="131">
        <v>401602</v>
      </c>
      <c r="F393" s="129">
        <f t="shared" si="24"/>
        <v>0</v>
      </c>
      <c r="G393" s="131">
        <f t="shared" si="25"/>
        <v>33466.833333333336</v>
      </c>
      <c r="H393" s="147">
        <f t="shared" si="26"/>
        <v>0</v>
      </c>
      <c r="I393" s="147">
        <f t="shared" si="27"/>
        <v>368135.16666666669</v>
      </c>
    </row>
    <row r="394" spans="1:9" x14ac:dyDescent="0.25">
      <c r="A394" s="197"/>
      <c r="B394" s="129" t="s">
        <v>907</v>
      </c>
      <c r="C394" s="130" t="s">
        <v>908</v>
      </c>
      <c r="D394" s="129"/>
      <c r="E394" s="131">
        <v>401602</v>
      </c>
      <c r="F394" s="129">
        <f t="shared" si="24"/>
        <v>0</v>
      </c>
      <c r="G394" s="131">
        <f t="shared" si="25"/>
        <v>33466.833333333336</v>
      </c>
      <c r="H394" s="147">
        <f t="shared" si="26"/>
        <v>0</v>
      </c>
      <c r="I394" s="147">
        <f t="shared" si="27"/>
        <v>368135.16666666669</v>
      </c>
    </row>
    <row r="395" spans="1:9" x14ac:dyDescent="0.25">
      <c r="A395" s="197"/>
      <c r="B395" s="129" t="s">
        <v>909</v>
      </c>
      <c r="C395" s="130" t="s">
        <v>910</v>
      </c>
      <c r="D395" s="129"/>
      <c r="E395" s="131">
        <v>200801</v>
      </c>
      <c r="F395" s="129">
        <f t="shared" si="24"/>
        <v>0</v>
      </c>
      <c r="G395" s="131">
        <f t="shared" si="25"/>
        <v>16733.416666666668</v>
      </c>
      <c r="H395" s="147">
        <f t="shared" si="26"/>
        <v>0</v>
      </c>
      <c r="I395" s="147">
        <f t="shared" si="27"/>
        <v>184067.58333333334</v>
      </c>
    </row>
    <row r="396" spans="1:9" x14ac:dyDescent="0.25">
      <c r="A396" s="197"/>
      <c r="B396" s="129" t="s">
        <v>911</v>
      </c>
      <c r="C396" s="130" t="s">
        <v>912</v>
      </c>
      <c r="D396" s="129"/>
      <c r="E396" s="131">
        <v>6425633</v>
      </c>
      <c r="F396" s="129">
        <f t="shared" si="24"/>
        <v>0</v>
      </c>
      <c r="G396" s="131">
        <f t="shared" si="25"/>
        <v>535469.41666666663</v>
      </c>
      <c r="H396" s="147">
        <f t="shared" si="26"/>
        <v>0</v>
      </c>
      <c r="I396" s="147">
        <f t="shared" si="27"/>
        <v>5890163.583333333</v>
      </c>
    </row>
    <row r="397" spans="1:9" x14ac:dyDescent="0.25">
      <c r="A397" s="197"/>
      <c r="B397" s="129" t="s">
        <v>913</v>
      </c>
      <c r="C397" s="130" t="s">
        <v>914</v>
      </c>
      <c r="D397" s="129"/>
      <c r="E397" s="131">
        <v>1606408</v>
      </c>
      <c r="F397" s="129">
        <f t="shared" si="24"/>
        <v>0</v>
      </c>
      <c r="G397" s="131">
        <f t="shared" si="25"/>
        <v>133867.33333333334</v>
      </c>
      <c r="H397" s="147">
        <f t="shared" si="26"/>
        <v>0</v>
      </c>
      <c r="I397" s="147">
        <f t="shared" si="27"/>
        <v>1472540.6666666667</v>
      </c>
    </row>
    <row r="398" spans="1:9" x14ac:dyDescent="0.25">
      <c r="A398" s="197"/>
      <c r="B398" s="129" t="s">
        <v>915</v>
      </c>
      <c r="C398" s="130" t="s">
        <v>916</v>
      </c>
      <c r="D398" s="129"/>
      <c r="E398" s="131">
        <v>200801</v>
      </c>
      <c r="F398" s="129">
        <f t="shared" si="24"/>
        <v>0</v>
      </c>
      <c r="G398" s="131">
        <f t="shared" si="25"/>
        <v>16733.416666666668</v>
      </c>
      <c r="H398" s="147">
        <f t="shared" si="26"/>
        <v>0</v>
      </c>
      <c r="I398" s="147">
        <f t="shared" si="27"/>
        <v>184067.58333333334</v>
      </c>
    </row>
    <row r="399" spans="1:9" x14ac:dyDescent="0.25">
      <c r="A399" s="197"/>
      <c r="B399" s="129" t="s">
        <v>917</v>
      </c>
      <c r="C399" s="130" t="s">
        <v>918</v>
      </c>
      <c r="D399" s="129"/>
      <c r="E399" s="131">
        <v>1807209</v>
      </c>
      <c r="F399" s="129">
        <f t="shared" si="24"/>
        <v>0</v>
      </c>
      <c r="G399" s="131">
        <f t="shared" si="25"/>
        <v>150600.75</v>
      </c>
      <c r="H399" s="147">
        <f t="shared" si="26"/>
        <v>0</v>
      </c>
      <c r="I399" s="147">
        <f t="shared" si="27"/>
        <v>1656608.25</v>
      </c>
    </row>
    <row r="400" spans="1:9" x14ac:dyDescent="0.25">
      <c r="A400" s="197"/>
      <c r="B400" s="129" t="s">
        <v>919</v>
      </c>
      <c r="C400" s="130" t="s">
        <v>920</v>
      </c>
      <c r="D400" s="129"/>
      <c r="E400" s="131">
        <v>1405607</v>
      </c>
      <c r="F400" s="129">
        <f t="shared" si="24"/>
        <v>0</v>
      </c>
      <c r="G400" s="131">
        <f t="shared" si="25"/>
        <v>117133.91666666667</v>
      </c>
      <c r="H400" s="147">
        <f t="shared" si="26"/>
        <v>0</v>
      </c>
      <c r="I400" s="147">
        <f t="shared" si="27"/>
        <v>1288473.0833333335</v>
      </c>
    </row>
    <row r="401" spans="1:9" x14ac:dyDescent="0.25">
      <c r="A401" s="197"/>
      <c r="B401" s="129" t="s">
        <v>921</v>
      </c>
      <c r="C401" s="130" t="s">
        <v>922</v>
      </c>
      <c r="D401" s="129"/>
      <c r="E401" s="131">
        <v>2008010</v>
      </c>
      <c r="F401" s="129">
        <f t="shared" si="24"/>
        <v>0</v>
      </c>
      <c r="G401" s="131">
        <f t="shared" si="25"/>
        <v>167334.16666666666</v>
      </c>
      <c r="H401" s="147">
        <f t="shared" si="26"/>
        <v>0</v>
      </c>
      <c r="I401" s="147">
        <f t="shared" si="27"/>
        <v>1840675.8333333333</v>
      </c>
    </row>
    <row r="402" spans="1:9" x14ac:dyDescent="0.25">
      <c r="A402" s="197"/>
      <c r="B402" s="129" t="s">
        <v>923</v>
      </c>
      <c r="C402" s="130" t="s">
        <v>924</v>
      </c>
      <c r="D402" s="129"/>
      <c r="E402" s="131">
        <v>401602</v>
      </c>
      <c r="F402" s="129">
        <f t="shared" si="24"/>
        <v>0</v>
      </c>
      <c r="G402" s="131">
        <f t="shared" si="25"/>
        <v>33466.833333333336</v>
      </c>
      <c r="H402" s="147">
        <f t="shared" si="26"/>
        <v>0</v>
      </c>
      <c r="I402" s="147">
        <f t="shared" si="27"/>
        <v>368135.16666666669</v>
      </c>
    </row>
    <row r="403" spans="1:9" x14ac:dyDescent="0.25">
      <c r="A403" s="197"/>
      <c r="B403" s="127" t="s">
        <v>265</v>
      </c>
      <c r="C403" s="125" t="s">
        <v>266</v>
      </c>
      <c r="D403" s="127"/>
      <c r="E403" s="128">
        <v>338489</v>
      </c>
      <c r="F403" s="127">
        <f t="shared" si="24"/>
        <v>0</v>
      </c>
      <c r="G403" s="128">
        <f t="shared" si="25"/>
        <v>28207.416666666668</v>
      </c>
      <c r="H403" s="126">
        <f t="shared" si="26"/>
        <v>0</v>
      </c>
      <c r="I403" s="126">
        <f t="shared" si="27"/>
        <v>310281.58333333337</v>
      </c>
    </row>
    <row r="404" spans="1:9" x14ac:dyDescent="0.25">
      <c r="A404" s="197"/>
      <c r="B404" s="127" t="s">
        <v>269</v>
      </c>
      <c r="C404" s="125" t="s">
        <v>270</v>
      </c>
      <c r="D404" s="127"/>
      <c r="E404" s="128">
        <v>1692446</v>
      </c>
      <c r="F404" s="127">
        <f t="shared" si="24"/>
        <v>0</v>
      </c>
      <c r="G404" s="128">
        <f t="shared" si="25"/>
        <v>141037.16666666666</v>
      </c>
      <c r="H404" s="126">
        <f t="shared" si="26"/>
        <v>0</v>
      </c>
      <c r="I404" s="126">
        <f t="shared" si="27"/>
        <v>1551408.8333333333</v>
      </c>
    </row>
    <row r="405" spans="1:9" x14ac:dyDescent="0.25">
      <c r="A405" s="197"/>
      <c r="B405" s="127" t="s">
        <v>925</v>
      </c>
      <c r="C405" s="125" t="s">
        <v>926</v>
      </c>
      <c r="D405" s="127"/>
      <c r="E405" s="128">
        <v>592356</v>
      </c>
      <c r="F405" s="127">
        <f t="shared" si="24"/>
        <v>0</v>
      </c>
      <c r="G405" s="128">
        <f t="shared" si="25"/>
        <v>49363</v>
      </c>
      <c r="H405" s="126">
        <f t="shared" si="26"/>
        <v>0</v>
      </c>
      <c r="I405" s="126">
        <f t="shared" si="27"/>
        <v>542993</v>
      </c>
    </row>
    <row r="406" spans="1:9" x14ac:dyDescent="0.25">
      <c r="A406" s="197"/>
      <c r="B406" s="127" t="s">
        <v>287</v>
      </c>
      <c r="C406" s="125" t="s">
        <v>288</v>
      </c>
      <c r="D406" s="127"/>
      <c r="E406" s="128">
        <v>1607823</v>
      </c>
      <c r="F406" s="127">
        <f t="shared" si="24"/>
        <v>0</v>
      </c>
      <c r="G406" s="128">
        <f t="shared" si="25"/>
        <v>133985.25</v>
      </c>
      <c r="H406" s="126">
        <f t="shared" si="26"/>
        <v>0</v>
      </c>
      <c r="I406" s="126">
        <f t="shared" si="27"/>
        <v>1473837.75</v>
      </c>
    </row>
    <row r="407" spans="1:9" x14ac:dyDescent="0.25">
      <c r="A407" s="197"/>
      <c r="B407" s="129" t="s">
        <v>927</v>
      </c>
      <c r="C407" s="130" t="s">
        <v>928</v>
      </c>
      <c r="D407" s="129"/>
      <c r="E407" s="131">
        <v>84622</v>
      </c>
      <c r="F407" s="129">
        <f t="shared" si="24"/>
        <v>0</v>
      </c>
      <c r="G407" s="131">
        <f t="shared" si="25"/>
        <v>7051.833333333333</v>
      </c>
      <c r="H407" s="147">
        <f t="shared" si="26"/>
        <v>0</v>
      </c>
      <c r="I407" s="147">
        <f t="shared" si="27"/>
        <v>77570.166666666657</v>
      </c>
    </row>
    <row r="408" spans="1:9" ht="30" x14ac:dyDescent="0.25">
      <c r="A408" s="197"/>
      <c r="B408" s="129" t="s">
        <v>929</v>
      </c>
      <c r="C408" s="130" t="s">
        <v>930</v>
      </c>
      <c r="D408" s="129"/>
      <c r="E408" s="131">
        <v>3215646</v>
      </c>
      <c r="F408" s="129">
        <f t="shared" si="24"/>
        <v>0</v>
      </c>
      <c r="G408" s="131">
        <f t="shared" si="25"/>
        <v>267970.5</v>
      </c>
      <c r="H408" s="147">
        <f t="shared" si="26"/>
        <v>0</v>
      </c>
      <c r="I408" s="147">
        <f t="shared" si="27"/>
        <v>2947675.5</v>
      </c>
    </row>
    <row r="409" spans="1:9" ht="30" x14ac:dyDescent="0.25">
      <c r="A409" s="197"/>
      <c r="B409" s="129" t="s">
        <v>197</v>
      </c>
      <c r="C409" s="130" t="s">
        <v>198</v>
      </c>
      <c r="D409" s="129"/>
      <c r="E409" s="131">
        <v>338489</v>
      </c>
      <c r="F409" s="129">
        <f t="shared" si="24"/>
        <v>0</v>
      </c>
      <c r="G409" s="131">
        <f t="shared" si="25"/>
        <v>28207.416666666668</v>
      </c>
      <c r="H409" s="147">
        <f t="shared" si="26"/>
        <v>0</v>
      </c>
      <c r="I409" s="147">
        <f t="shared" si="27"/>
        <v>310281.58333333337</v>
      </c>
    </row>
    <row r="410" spans="1:9" x14ac:dyDescent="0.25">
      <c r="A410" s="197"/>
      <c r="B410" s="129" t="s">
        <v>199</v>
      </c>
      <c r="C410" s="130" t="s">
        <v>200</v>
      </c>
      <c r="D410" s="129"/>
      <c r="E410" s="131">
        <v>6177426</v>
      </c>
      <c r="F410" s="129">
        <f t="shared" si="24"/>
        <v>0</v>
      </c>
      <c r="G410" s="131">
        <f t="shared" si="25"/>
        <v>514785.5</v>
      </c>
      <c r="H410" s="147">
        <f t="shared" si="26"/>
        <v>0</v>
      </c>
      <c r="I410" s="147">
        <f t="shared" si="27"/>
        <v>5662640.5</v>
      </c>
    </row>
    <row r="411" spans="1:9" x14ac:dyDescent="0.25">
      <c r="A411" s="197"/>
      <c r="B411" s="129" t="s">
        <v>931</v>
      </c>
      <c r="C411" s="130" t="s">
        <v>932</v>
      </c>
      <c r="D411" s="129"/>
      <c r="E411" s="131">
        <v>930845</v>
      </c>
      <c r="F411" s="129">
        <f t="shared" si="24"/>
        <v>0</v>
      </c>
      <c r="G411" s="131">
        <f t="shared" si="25"/>
        <v>77570.416666666672</v>
      </c>
      <c r="H411" s="147">
        <f t="shared" si="26"/>
        <v>0</v>
      </c>
      <c r="I411" s="147">
        <f t="shared" si="27"/>
        <v>853274.58333333337</v>
      </c>
    </row>
    <row r="412" spans="1:9" x14ac:dyDescent="0.25">
      <c r="A412" s="197"/>
      <c r="B412" s="129" t="s">
        <v>933</v>
      </c>
      <c r="C412" s="130" t="s">
        <v>934</v>
      </c>
      <c r="D412" s="129"/>
      <c r="E412" s="131">
        <v>423111</v>
      </c>
      <c r="F412" s="129">
        <f t="shared" si="24"/>
        <v>0</v>
      </c>
      <c r="G412" s="131">
        <f t="shared" si="25"/>
        <v>35259.25</v>
      </c>
      <c r="H412" s="147">
        <f t="shared" si="26"/>
        <v>0</v>
      </c>
      <c r="I412" s="147">
        <f t="shared" si="27"/>
        <v>387851.75</v>
      </c>
    </row>
    <row r="413" spans="1:9" x14ac:dyDescent="0.25">
      <c r="A413" s="197"/>
      <c r="B413" s="129" t="s">
        <v>202</v>
      </c>
      <c r="C413" s="130" t="s">
        <v>203</v>
      </c>
      <c r="D413" s="129"/>
      <c r="E413" s="131">
        <v>338489</v>
      </c>
      <c r="F413" s="129">
        <f t="shared" si="24"/>
        <v>0</v>
      </c>
      <c r="G413" s="131">
        <f t="shared" si="25"/>
        <v>28207.416666666668</v>
      </c>
      <c r="H413" s="147">
        <f t="shared" si="26"/>
        <v>0</v>
      </c>
      <c r="I413" s="147">
        <f t="shared" si="27"/>
        <v>310281.58333333337</v>
      </c>
    </row>
    <row r="414" spans="1:9" x14ac:dyDescent="0.25">
      <c r="A414" s="197"/>
      <c r="B414" s="127" t="s">
        <v>263</v>
      </c>
      <c r="C414" s="125" t="s">
        <v>264</v>
      </c>
      <c r="D414" s="127"/>
      <c r="E414" s="128">
        <v>846223</v>
      </c>
      <c r="F414" s="127">
        <f t="shared" si="24"/>
        <v>0</v>
      </c>
      <c r="G414" s="128">
        <f t="shared" si="25"/>
        <v>70518.583333333328</v>
      </c>
      <c r="H414" s="126">
        <f t="shared" si="26"/>
        <v>0</v>
      </c>
      <c r="I414" s="126">
        <f t="shared" si="27"/>
        <v>775704.41666666663</v>
      </c>
    </row>
    <row r="415" spans="1:9" ht="30" x14ac:dyDescent="0.25">
      <c r="A415" s="197"/>
      <c r="B415" s="129" t="s">
        <v>204</v>
      </c>
      <c r="C415" s="130" t="s">
        <v>205</v>
      </c>
      <c r="D415" s="129"/>
      <c r="E415" s="131">
        <v>253867</v>
      </c>
      <c r="F415" s="129">
        <f t="shared" si="24"/>
        <v>0</v>
      </c>
      <c r="G415" s="131">
        <f t="shared" si="25"/>
        <v>21155.583333333332</v>
      </c>
      <c r="H415" s="147">
        <f t="shared" si="26"/>
        <v>0</v>
      </c>
      <c r="I415" s="147">
        <f t="shared" si="27"/>
        <v>232711.41666666666</v>
      </c>
    </row>
    <row r="416" spans="1:9" x14ac:dyDescent="0.25">
      <c r="A416" s="197"/>
      <c r="B416" s="127" t="s">
        <v>935</v>
      </c>
      <c r="C416" s="125" t="s">
        <v>936</v>
      </c>
      <c r="D416" s="127"/>
      <c r="E416" s="128">
        <v>1438579</v>
      </c>
      <c r="F416" s="127">
        <f t="shared" si="24"/>
        <v>0</v>
      </c>
      <c r="G416" s="128">
        <f t="shared" si="25"/>
        <v>119881.58333333333</v>
      </c>
      <c r="H416" s="126">
        <f t="shared" si="26"/>
        <v>0</v>
      </c>
      <c r="I416" s="126">
        <f t="shared" si="27"/>
        <v>1318697.4166666665</v>
      </c>
    </row>
    <row r="417" spans="1:9" x14ac:dyDescent="0.25">
      <c r="A417" s="197"/>
      <c r="B417" s="127" t="s">
        <v>184</v>
      </c>
      <c r="C417" s="125" t="s">
        <v>185</v>
      </c>
      <c r="D417" s="127"/>
      <c r="E417" s="128">
        <v>507734</v>
      </c>
      <c r="F417" s="127">
        <f t="shared" si="24"/>
        <v>0</v>
      </c>
      <c r="G417" s="128">
        <f t="shared" si="25"/>
        <v>42311.166666666664</v>
      </c>
      <c r="H417" s="126">
        <f t="shared" si="26"/>
        <v>0</v>
      </c>
      <c r="I417" s="126">
        <f t="shared" si="27"/>
        <v>465422.83333333331</v>
      </c>
    </row>
    <row r="418" spans="1:9" x14ac:dyDescent="0.25">
      <c r="A418" s="197"/>
      <c r="B418" s="127" t="s">
        <v>481</v>
      </c>
      <c r="C418" s="125" t="s">
        <v>482</v>
      </c>
      <c r="D418" s="127"/>
      <c r="E418" s="128">
        <v>1692446</v>
      </c>
      <c r="F418" s="127">
        <f t="shared" si="24"/>
        <v>0</v>
      </c>
      <c r="G418" s="128">
        <f t="shared" si="25"/>
        <v>141037.16666666666</v>
      </c>
      <c r="H418" s="126">
        <f t="shared" si="26"/>
        <v>0</v>
      </c>
      <c r="I418" s="126">
        <f t="shared" si="27"/>
        <v>1551408.8333333333</v>
      </c>
    </row>
    <row r="419" spans="1:9" x14ac:dyDescent="0.25">
      <c r="A419" s="197"/>
      <c r="B419" s="127" t="s">
        <v>937</v>
      </c>
      <c r="C419" s="125" t="s">
        <v>938</v>
      </c>
      <c r="D419" s="127"/>
      <c r="E419" s="128">
        <v>2538668</v>
      </c>
      <c r="F419" s="127">
        <f t="shared" si="24"/>
        <v>0</v>
      </c>
      <c r="G419" s="128">
        <f t="shared" si="25"/>
        <v>211555.66666666666</v>
      </c>
      <c r="H419" s="126">
        <f t="shared" si="26"/>
        <v>0</v>
      </c>
      <c r="I419" s="126">
        <f t="shared" si="27"/>
        <v>2327112.333333333</v>
      </c>
    </row>
    <row r="420" spans="1:9" x14ac:dyDescent="0.25">
      <c r="A420" s="197"/>
      <c r="B420" s="127" t="s">
        <v>187</v>
      </c>
      <c r="C420" s="125" t="s">
        <v>188</v>
      </c>
      <c r="D420" s="127"/>
      <c r="E420" s="128">
        <v>338489</v>
      </c>
      <c r="F420" s="127">
        <f t="shared" si="24"/>
        <v>0</v>
      </c>
      <c r="G420" s="128">
        <f t="shared" si="25"/>
        <v>28207.416666666668</v>
      </c>
      <c r="H420" s="126">
        <f t="shared" si="26"/>
        <v>0</v>
      </c>
      <c r="I420" s="126">
        <f t="shared" si="27"/>
        <v>310281.58333333337</v>
      </c>
    </row>
    <row r="421" spans="1:9" x14ac:dyDescent="0.25">
      <c r="A421" s="197"/>
      <c r="B421" s="127" t="s">
        <v>939</v>
      </c>
      <c r="C421" s="125" t="s">
        <v>940</v>
      </c>
      <c r="D421" s="127"/>
      <c r="E421" s="128">
        <v>846223</v>
      </c>
      <c r="F421" s="127">
        <f t="shared" si="24"/>
        <v>0</v>
      </c>
      <c r="G421" s="128">
        <f t="shared" si="25"/>
        <v>70518.583333333328</v>
      </c>
      <c r="H421" s="126">
        <f t="shared" si="26"/>
        <v>0</v>
      </c>
      <c r="I421" s="126">
        <f t="shared" si="27"/>
        <v>775704.41666666663</v>
      </c>
    </row>
    <row r="422" spans="1:9" x14ac:dyDescent="0.25">
      <c r="A422" s="197"/>
      <c r="B422" s="127" t="s">
        <v>941</v>
      </c>
      <c r="C422" s="125" t="s">
        <v>942</v>
      </c>
      <c r="D422" s="127"/>
      <c r="E422" s="128">
        <v>169245</v>
      </c>
      <c r="F422" s="127">
        <f t="shared" si="24"/>
        <v>0</v>
      </c>
      <c r="G422" s="128">
        <f t="shared" si="25"/>
        <v>14103.75</v>
      </c>
      <c r="H422" s="126">
        <f t="shared" si="26"/>
        <v>0</v>
      </c>
      <c r="I422" s="126">
        <f t="shared" si="27"/>
        <v>155141.25</v>
      </c>
    </row>
    <row r="423" spans="1:9" x14ac:dyDescent="0.25">
      <c r="A423" s="197"/>
      <c r="B423" s="127" t="s">
        <v>943</v>
      </c>
      <c r="C423" s="125" t="s">
        <v>944</v>
      </c>
      <c r="D423" s="127"/>
      <c r="E423" s="128">
        <v>7277516</v>
      </c>
      <c r="F423" s="127">
        <f t="shared" si="24"/>
        <v>0</v>
      </c>
      <c r="G423" s="128">
        <f t="shared" si="25"/>
        <v>606459.66666666663</v>
      </c>
      <c r="H423" s="126">
        <f t="shared" si="26"/>
        <v>0</v>
      </c>
      <c r="I423" s="126">
        <f t="shared" si="27"/>
        <v>6671056.333333333</v>
      </c>
    </row>
    <row r="424" spans="1:9" x14ac:dyDescent="0.25">
      <c r="A424" s="197"/>
      <c r="B424" s="127" t="s">
        <v>945</v>
      </c>
      <c r="C424" s="125" t="s">
        <v>946</v>
      </c>
      <c r="D424" s="127"/>
      <c r="E424" s="128">
        <v>1353956</v>
      </c>
      <c r="F424" s="127">
        <f t="shared" si="24"/>
        <v>0</v>
      </c>
      <c r="G424" s="128">
        <f t="shared" si="25"/>
        <v>112829.66666666667</v>
      </c>
      <c r="H424" s="126">
        <f t="shared" si="26"/>
        <v>0</v>
      </c>
      <c r="I424" s="126">
        <f t="shared" si="27"/>
        <v>1241126.3333333335</v>
      </c>
    </row>
    <row r="425" spans="1:9" x14ac:dyDescent="0.25">
      <c r="A425" s="197"/>
      <c r="B425" s="127" t="s">
        <v>947</v>
      </c>
      <c r="C425" s="125" t="s">
        <v>948</v>
      </c>
      <c r="D425" s="127"/>
      <c r="E425" s="128">
        <v>676978</v>
      </c>
      <c r="F425" s="127">
        <f t="shared" si="24"/>
        <v>0</v>
      </c>
      <c r="G425" s="128">
        <f t="shared" si="25"/>
        <v>56414.833333333336</v>
      </c>
      <c r="H425" s="126">
        <f t="shared" si="26"/>
        <v>0</v>
      </c>
      <c r="I425" s="126">
        <f t="shared" si="27"/>
        <v>620563.16666666674</v>
      </c>
    </row>
    <row r="426" spans="1:9" x14ac:dyDescent="0.25">
      <c r="A426" s="197"/>
      <c r="B426" s="127" t="s">
        <v>949</v>
      </c>
      <c r="C426" s="125" t="s">
        <v>950</v>
      </c>
      <c r="D426" s="127"/>
      <c r="E426" s="128">
        <v>676978</v>
      </c>
      <c r="F426" s="127">
        <f t="shared" si="24"/>
        <v>0</v>
      </c>
      <c r="G426" s="128">
        <f t="shared" si="25"/>
        <v>56414.833333333336</v>
      </c>
      <c r="H426" s="126">
        <f t="shared" si="26"/>
        <v>0</v>
      </c>
      <c r="I426" s="126">
        <f t="shared" si="27"/>
        <v>620563.16666666674</v>
      </c>
    </row>
    <row r="427" spans="1:9" x14ac:dyDescent="0.25">
      <c r="A427" s="197"/>
      <c r="B427" s="127" t="s">
        <v>951</v>
      </c>
      <c r="C427" s="125" t="s">
        <v>952</v>
      </c>
      <c r="D427" s="127"/>
      <c r="E427" s="128">
        <v>846223</v>
      </c>
      <c r="F427" s="127">
        <f t="shared" si="24"/>
        <v>0</v>
      </c>
      <c r="G427" s="128">
        <f t="shared" si="25"/>
        <v>70518.583333333328</v>
      </c>
      <c r="H427" s="126">
        <f t="shared" si="26"/>
        <v>0</v>
      </c>
      <c r="I427" s="126">
        <f t="shared" si="27"/>
        <v>775704.41666666663</v>
      </c>
    </row>
    <row r="428" spans="1:9" x14ac:dyDescent="0.25">
      <c r="A428" s="197"/>
      <c r="B428" s="127" t="s">
        <v>953</v>
      </c>
      <c r="C428" s="125" t="s">
        <v>954</v>
      </c>
      <c r="D428" s="127"/>
      <c r="E428" s="128">
        <v>2030935</v>
      </c>
      <c r="F428" s="127">
        <f t="shared" si="24"/>
        <v>0</v>
      </c>
      <c r="G428" s="128">
        <f t="shared" si="25"/>
        <v>169244.58333333334</v>
      </c>
      <c r="H428" s="126">
        <f t="shared" si="26"/>
        <v>0</v>
      </c>
      <c r="I428" s="126">
        <f t="shared" si="27"/>
        <v>1861690.4166666667</v>
      </c>
    </row>
    <row r="429" spans="1:9" x14ac:dyDescent="0.25">
      <c r="A429" s="197"/>
      <c r="B429" s="127" t="s">
        <v>955</v>
      </c>
      <c r="C429" s="125" t="s">
        <v>956</v>
      </c>
      <c r="D429" s="127"/>
      <c r="E429" s="128">
        <v>676978</v>
      </c>
      <c r="F429" s="127">
        <f t="shared" si="24"/>
        <v>0</v>
      </c>
      <c r="G429" s="128">
        <f t="shared" si="25"/>
        <v>56414.833333333336</v>
      </c>
      <c r="H429" s="126">
        <f t="shared" si="26"/>
        <v>0</v>
      </c>
      <c r="I429" s="126">
        <f t="shared" si="27"/>
        <v>620563.16666666674</v>
      </c>
    </row>
    <row r="430" spans="1:9" x14ac:dyDescent="0.25">
      <c r="A430" s="197"/>
      <c r="B430" s="127" t="s">
        <v>957</v>
      </c>
      <c r="C430" s="125" t="s">
        <v>958</v>
      </c>
      <c r="D430" s="127"/>
      <c r="E430" s="128">
        <v>338489</v>
      </c>
      <c r="F430" s="127">
        <f t="shared" si="24"/>
        <v>0</v>
      </c>
      <c r="G430" s="128">
        <f t="shared" si="25"/>
        <v>28207.416666666668</v>
      </c>
      <c r="H430" s="126">
        <f t="shared" si="26"/>
        <v>0</v>
      </c>
      <c r="I430" s="126">
        <f t="shared" si="27"/>
        <v>310281.58333333337</v>
      </c>
    </row>
    <row r="431" spans="1:9" x14ac:dyDescent="0.25">
      <c r="A431" s="197"/>
      <c r="B431" s="127" t="s">
        <v>959</v>
      </c>
      <c r="C431" s="125" t="s">
        <v>960</v>
      </c>
      <c r="D431" s="127"/>
      <c r="E431" s="128">
        <v>2538668</v>
      </c>
      <c r="F431" s="127">
        <f t="shared" si="24"/>
        <v>0</v>
      </c>
      <c r="G431" s="128">
        <f t="shared" si="25"/>
        <v>211555.66666666666</v>
      </c>
      <c r="H431" s="126">
        <f t="shared" si="26"/>
        <v>0</v>
      </c>
      <c r="I431" s="126">
        <f t="shared" si="27"/>
        <v>2327112.333333333</v>
      </c>
    </row>
    <row r="432" spans="1:9" ht="30" x14ac:dyDescent="0.25">
      <c r="A432" s="197"/>
      <c r="B432" s="127" t="s">
        <v>961</v>
      </c>
      <c r="C432" s="125" t="s">
        <v>962</v>
      </c>
      <c r="D432" s="127"/>
      <c r="E432" s="128">
        <v>1353956</v>
      </c>
      <c r="F432" s="127">
        <f t="shared" si="24"/>
        <v>0</v>
      </c>
      <c r="G432" s="128">
        <f t="shared" si="25"/>
        <v>112829.66666666667</v>
      </c>
      <c r="H432" s="126">
        <f t="shared" si="26"/>
        <v>0</v>
      </c>
      <c r="I432" s="126">
        <f t="shared" si="27"/>
        <v>1241126.3333333335</v>
      </c>
    </row>
    <row r="433" spans="1:9" x14ac:dyDescent="0.25">
      <c r="A433" s="197"/>
      <c r="B433" s="127" t="s">
        <v>963</v>
      </c>
      <c r="C433" s="125" t="s">
        <v>964</v>
      </c>
      <c r="D433" s="127"/>
      <c r="E433" s="128">
        <v>2877157</v>
      </c>
      <c r="F433" s="127">
        <f t="shared" si="24"/>
        <v>0</v>
      </c>
      <c r="G433" s="128">
        <f t="shared" si="25"/>
        <v>239763.08333333334</v>
      </c>
      <c r="H433" s="126">
        <f t="shared" si="26"/>
        <v>0</v>
      </c>
      <c r="I433" s="126">
        <f t="shared" si="27"/>
        <v>2637393.916666667</v>
      </c>
    </row>
    <row r="434" spans="1:9" x14ac:dyDescent="0.25">
      <c r="A434" s="197"/>
      <c r="B434" s="127" t="s">
        <v>191</v>
      </c>
      <c r="C434" s="125" t="s">
        <v>192</v>
      </c>
      <c r="D434" s="127"/>
      <c r="E434" s="128">
        <v>676978</v>
      </c>
      <c r="F434" s="127">
        <f t="shared" si="24"/>
        <v>0</v>
      </c>
      <c r="G434" s="128">
        <f t="shared" si="25"/>
        <v>56414.833333333336</v>
      </c>
      <c r="H434" s="126">
        <f t="shared" si="26"/>
        <v>0</v>
      </c>
      <c r="I434" s="126">
        <f t="shared" si="27"/>
        <v>620563.16666666674</v>
      </c>
    </row>
    <row r="435" spans="1:9" x14ac:dyDescent="0.25">
      <c r="A435" s="197"/>
      <c r="B435" s="127" t="s">
        <v>193</v>
      </c>
      <c r="C435" s="125" t="s">
        <v>194</v>
      </c>
      <c r="D435" s="127"/>
      <c r="E435" s="128">
        <v>846223</v>
      </c>
      <c r="F435" s="127">
        <f t="shared" si="24"/>
        <v>0</v>
      </c>
      <c r="G435" s="128">
        <f t="shared" si="25"/>
        <v>70518.583333333328</v>
      </c>
      <c r="H435" s="126">
        <f t="shared" si="26"/>
        <v>0</v>
      </c>
      <c r="I435" s="126">
        <f t="shared" si="27"/>
        <v>775704.41666666663</v>
      </c>
    </row>
    <row r="436" spans="1:9" x14ac:dyDescent="0.25">
      <c r="A436" s="197"/>
      <c r="B436" s="127" t="s">
        <v>965</v>
      </c>
      <c r="C436" s="125" t="s">
        <v>966</v>
      </c>
      <c r="D436" s="127"/>
      <c r="E436" s="128">
        <v>1353956</v>
      </c>
      <c r="F436" s="127">
        <f t="shared" si="24"/>
        <v>0</v>
      </c>
      <c r="G436" s="128">
        <f t="shared" si="25"/>
        <v>112829.66666666667</v>
      </c>
      <c r="H436" s="126">
        <f t="shared" si="26"/>
        <v>0</v>
      </c>
      <c r="I436" s="126">
        <f t="shared" si="27"/>
        <v>1241126.3333333335</v>
      </c>
    </row>
    <row r="437" spans="1:9" x14ac:dyDescent="0.25">
      <c r="A437" s="197"/>
      <c r="B437" s="127" t="s">
        <v>967</v>
      </c>
      <c r="C437" s="125" t="s">
        <v>968</v>
      </c>
      <c r="D437" s="127"/>
      <c r="E437" s="128">
        <v>4061869</v>
      </c>
      <c r="F437" s="127">
        <f t="shared" si="24"/>
        <v>0</v>
      </c>
      <c r="G437" s="128">
        <f t="shared" si="25"/>
        <v>338489.08333333331</v>
      </c>
      <c r="H437" s="126">
        <f t="shared" si="26"/>
        <v>0</v>
      </c>
      <c r="I437" s="126">
        <f t="shared" si="27"/>
        <v>3723379.9166666665</v>
      </c>
    </row>
    <row r="438" spans="1:9" x14ac:dyDescent="0.25">
      <c r="A438" s="197"/>
      <c r="B438" s="127" t="s">
        <v>969</v>
      </c>
      <c r="C438" s="125" t="s">
        <v>970</v>
      </c>
      <c r="D438" s="127"/>
      <c r="E438" s="128">
        <v>3384891</v>
      </c>
      <c r="F438" s="127">
        <f t="shared" si="24"/>
        <v>0</v>
      </c>
      <c r="G438" s="128">
        <f t="shared" si="25"/>
        <v>282074.25</v>
      </c>
      <c r="H438" s="126">
        <f t="shared" si="26"/>
        <v>0</v>
      </c>
      <c r="I438" s="126">
        <f t="shared" si="27"/>
        <v>3102816.75</v>
      </c>
    </row>
    <row r="439" spans="1:9" x14ac:dyDescent="0.25">
      <c r="A439" s="197"/>
      <c r="B439" s="127" t="s">
        <v>971</v>
      </c>
      <c r="C439" s="125" t="s">
        <v>972</v>
      </c>
      <c r="D439" s="127"/>
      <c r="E439" s="128">
        <v>1861690</v>
      </c>
      <c r="F439" s="127">
        <f t="shared" si="24"/>
        <v>0</v>
      </c>
      <c r="G439" s="128">
        <f t="shared" si="25"/>
        <v>155140.83333333334</v>
      </c>
      <c r="H439" s="126">
        <f t="shared" si="26"/>
        <v>0</v>
      </c>
      <c r="I439" s="126">
        <f t="shared" si="27"/>
        <v>1706549.1666666667</v>
      </c>
    </row>
    <row r="440" spans="1:9" x14ac:dyDescent="0.25">
      <c r="A440" s="197"/>
      <c r="B440" s="129" t="s">
        <v>973</v>
      </c>
      <c r="C440" s="130" t="s">
        <v>974</v>
      </c>
      <c r="D440" s="129"/>
      <c r="E440" s="131">
        <v>173374</v>
      </c>
      <c r="F440" s="129">
        <f t="shared" si="24"/>
        <v>0</v>
      </c>
      <c r="G440" s="131">
        <f t="shared" si="25"/>
        <v>14447.833333333334</v>
      </c>
      <c r="H440" s="147">
        <f t="shared" si="26"/>
        <v>0</v>
      </c>
      <c r="I440" s="147">
        <f t="shared" si="27"/>
        <v>158926.16666666669</v>
      </c>
    </row>
    <row r="441" spans="1:9" x14ac:dyDescent="0.25">
      <c r="A441" s="197"/>
      <c r="B441" s="129" t="s">
        <v>975</v>
      </c>
      <c r="C441" s="130" t="s">
        <v>976</v>
      </c>
      <c r="D441" s="129"/>
      <c r="E441" s="131">
        <v>173374</v>
      </c>
      <c r="F441" s="129">
        <f t="shared" si="24"/>
        <v>0</v>
      </c>
      <c r="G441" s="131">
        <f t="shared" si="25"/>
        <v>14447.833333333334</v>
      </c>
      <c r="H441" s="147">
        <f t="shared" si="26"/>
        <v>0</v>
      </c>
      <c r="I441" s="147">
        <f t="shared" si="27"/>
        <v>158926.16666666669</v>
      </c>
    </row>
    <row r="442" spans="1:9" x14ac:dyDescent="0.25">
      <c r="A442" s="197"/>
      <c r="B442" s="129" t="s">
        <v>977</v>
      </c>
      <c r="C442" s="130" t="s">
        <v>978</v>
      </c>
      <c r="D442" s="129"/>
      <c r="E442" s="131">
        <v>173374</v>
      </c>
      <c r="F442" s="129">
        <f t="shared" si="24"/>
        <v>0</v>
      </c>
      <c r="G442" s="131">
        <f t="shared" si="25"/>
        <v>14447.833333333334</v>
      </c>
      <c r="H442" s="147">
        <f t="shared" si="26"/>
        <v>0</v>
      </c>
      <c r="I442" s="147">
        <f t="shared" si="27"/>
        <v>158926.16666666669</v>
      </c>
    </row>
    <row r="443" spans="1:9" x14ac:dyDescent="0.25">
      <c r="A443" s="197"/>
      <c r="B443" s="129" t="s">
        <v>979</v>
      </c>
      <c r="C443" s="130" t="s">
        <v>980</v>
      </c>
      <c r="D443" s="129"/>
      <c r="E443" s="131">
        <v>346748</v>
      </c>
      <c r="F443" s="129">
        <f t="shared" si="24"/>
        <v>0</v>
      </c>
      <c r="G443" s="131">
        <f t="shared" si="25"/>
        <v>28895.666666666668</v>
      </c>
      <c r="H443" s="147">
        <f t="shared" si="26"/>
        <v>0</v>
      </c>
      <c r="I443" s="147">
        <f t="shared" si="27"/>
        <v>317852.33333333337</v>
      </c>
    </row>
    <row r="444" spans="1:9" x14ac:dyDescent="0.25">
      <c r="A444" s="197"/>
      <c r="B444" s="129" t="s">
        <v>981</v>
      </c>
      <c r="C444" s="130" t="s">
        <v>982</v>
      </c>
      <c r="D444" s="129"/>
      <c r="E444" s="131">
        <v>173374</v>
      </c>
      <c r="F444" s="129">
        <f t="shared" si="24"/>
        <v>0</v>
      </c>
      <c r="G444" s="131">
        <f t="shared" si="25"/>
        <v>14447.833333333334</v>
      </c>
      <c r="H444" s="147">
        <f t="shared" si="26"/>
        <v>0</v>
      </c>
      <c r="I444" s="147">
        <f t="shared" si="27"/>
        <v>158926.16666666669</v>
      </c>
    </row>
    <row r="445" spans="1:9" x14ac:dyDescent="0.25">
      <c r="A445" s="197"/>
      <c r="B445" s="129" t="s">
        <v>983</v>
      </c>
      <c r="C445" s="130" t="s">
        <v>984</v>
      </c>
      <c r="D445" s="129"/>
      <c r="E445" s="131">
        <v>173374</v>
      </c>
      <c r="F445" s="129">
        <f t="shared" si="24"/>
        <v>0</v>
      </c>
      <c r="G445" s="131">
        <f t="shared" si="25"/>
        <v>14447.833333333334</v>
      </c>
      <c r="H445" s="147">
        <f t="shared" si="26"/>
        <v>0</v>
      </c>
      <c r="I445" s="147">
        <f t="shared" si="27"/>
        <v>158926.16666666669</v>
      </c>
    </row>
    <row r="446" spans="1:9" x14ac:dyDescent="0.25">
      <c r="A446" s="197"/>
      <c r="B446" s="129" t="s">
        <v>985</v>
      </c>
      <c r="C446" s="130" t="s">
        <v>986</v>
      </c>
      <c r="D446" s="129"/>
      <c r="E446" s="131">
        <v>169245</v>
      </c>
      <c r="F446" s="129">
        <f t="shared" si="24"/>
        <v>0</v>
      </c>
      <c r="G446" s="131">
        <f t="shared" si="25"/>
        <v>14103.75</v>
      </c>
      <c r="H446" s="147">
        <f t="shared" si="26"/>
        <v>0</v>
      </c>
      <c r="I446" s="147">
        <f t="shared" si="27"/>
        <v>155141.25</v>
      </c>
    </row>
    <row r="447" spans="1:9" x14ac:dyDescent="0.25">
      <c r="A447" s="197"/>
      <c r="B447" s="129" t="s">
        <v>987</v>
      </c>
      <c r="C447" s="130" t="s">
        <v>988</v>
      </c>
      <c r="D447" s="129"/>
      <c r="E447" s="131">
        <v>173374</v>
      </c>
      <c r="F447" s="129">
        <f t="shared" si="24"/>
        <v>0</v>
      </c>
      <c r="G447" s="131">
        <f t="shared" si="25"/>
        <v>14447.833333333334</v>
      </c>
      <c r="H447" s="147">
        <f t="shared" si="26"/>
        <v>0</v>
      </c>
      <c r="I447" s="147">
        <f t="shared" si="27"/>
        <v>158926.16666666669</v>
      </c>
    </row>
    <row r="448" spans="1:9" x14ac:dyDescent="0.25">
      <c r="A448" s="197"/>
      <c r="B448" s="129" t="s">
        <v>989</v>
      </c>
      <c r="C448" s="130" t="s">
        <v>990</v>
      </c>
      <c r="D448" s="129"/>
      <c r="E448" s="131">
        <v>1213619</v>
      </c>
      <c r="F448" s="129">
        <f t="shared" si="24"/>
        <v>0</v>
      </c>
      <c r="G448" s="131">
        <f t="shared" si="25"/>
        <v>101134.91666666667</v>
      </c>
      <c r="H448" s="147">
        <f t="shared" si="26"/>
        <v>0</v>
      </c>
      <c r="I448" s="147">
        <f t="shared" si="27"/>
        <v>1112484.0833333335</v>
      </c>
    </row>
    <row r="449" spans="1:9" x14ac:dyDescent="0.25">
      <c r="A449" s="197"/>
      <c r="B449" s="129" t="s">
        <v>991</v>
      </c>
      <c r="C449" s="130" t="s">
        <v>992</v>
      </c>
      <c r="D449" s="129"/>
      <c r="E449" s="131">
        <v>1040245</v>
      </c>
      <c r="F449" s="129">
        <f t="shared" si="24"/>
        <v>0</v>
      </c>
      <c r="G449" s="131">
        <f t="shared" si="25"/>
        <v>86687.083333333328</v>
      </c>
      <c r="H449" s="147">
        <f t="shared" si="26"/>
        <v>0</v>
      </c>
      <c r="I449" s="147">
        <f t="shared" si="27"/>
        <v>953557.91666666663</v>
      </c>
    </row>
    <row r="450" spans="1:9" x14ac:dyDescent="0.25">
      <c r="A450" s="197"/>
      <c r="B450" s="129" t="s">
        <v>993</v>
      </c>
      <c r="C450" s="130" t="s">
        <v>994</v>
      </c>
      <c r="D450" s="129"/>
      <c r="E450" s="131">
        <v>1733742</v>
      </c>
      <c r="F450" s="129">
        <f t="shared" si="24"/>
        <v>0</v>
      </c>
      <c r="G450" s="131">
        <f t="shared" si="25"/>
        <v>144478.5</v>
      </c>
      <c r="H450" s="147">
        <f t="shared" si="26"/>
        <v>0</v>
      </c>
      <c r="I450" s="147">
        <f t="shared" si="27"/>
        <v>1589263.5</v>
      </c>
    </row>
    <row r="451" spans="1:9" x14ac:dyDescent="0.25">
      <c r="A451" s="197"/>
      <c r="B451" s="129" t="s">
        <v>995</v>
      </c>
      <c r="C451" s="130" t="s">
        <v>996</v>
      </c>
      <c r="D451" s="129"/>
      <c r="E451" s="131">
        <v>173374</v>
      </c>
      <c r="F451" s="129">
        <f t="shared" si="24"/>
        <v>0</v>
      </c>
      <c r="G451" s="131">
        <f t="shared" si="25"/>
        <v>14447.833333333334</v>
      </c>
      <c r="H451" s="147">
        <f t="shared" si="26"/>
        <v>0</v>
      </c>
      <c r="I451" s="147">
        <f t="shared" si="27"/>
        <v>158926.16666666669</v>
      </c>
    </row>
    <row r="452" spans="1:9" x14ac:dyDescent="0.25">
      <c r="A452" s="197"/>
      <c r="B452" s="129" t="s">
        <v>997</v>
      </c>
      <c r="C452" s="130" t="s">
        <v>998</v>
      </c>
      <c r="D452" s="129"/>
      <c r="E452" s="131">
        <v>173374</v>
      </c>
      <c r="F452" s="129">
        <f t="shared" si="24"/>
        <v>0</v>
      </c>
      <c r="G452" s="131">
        <f t="shared" si="25"/>
        <v>14447.833333333334</v>
      </c>
      <c r="H452" s="147">
        <f t="shared" si="26"/>
        <v>0</v>
      </c>
      <c r="I452" s="147">
        <f t="shared" si="27"/>
        <v>158926.16666666669</v>
      </c>
    </row>
    <row r="453" spans="1:9" x14ac:dyDescent="0.25">
      <c r="A453" s="197"/>
      <c r="B453" s="129" t="s">
        <v>999</v>
      </c>
      <c r="C453" s="130" t="s">
        <v>1000</v>
      </c>
      <c r="D453" s="129"/>
      <c r="E453" s="131">
        <v>866871</v>
      </c>
      <c r="F453" s="129">
        <f t="shared" si="24"/>
        <v>0</v>
      </c>
      <c r="G453" s="131">
        <f t="shared" si="25"/>
        <v>72239.25</v>
      </c>
      <c r="H453" s="147">
        <f t="shared" si="26"/>
        <v>0</v>
      </c>
      <c r="I453" s="147">
        <f t="shared" si="27"/>
        <v>794631.75</v>
      </c>
    </row>
    <row r="454" spans="1:9" ht="30" x14ac:dyDescent="0.25">
      <c r="A454" s="197"/>
      <c r="B454" s="129" t="s">
        <v>1001</v>
      </c>
      <c r="C454" s="130" t="s">
        <v>1002</v>
      </c>
      <c r="D454" s="129"/>
      <c r="E454" s="131">
        <v>173374</v>
      </c>
      <c r="F454" s="129">
        <f t="shared" si="24"/>
        <v>0</v>
      </c>
      <c r="G454" s="131">
        <f t="shared" si="25"/>
        <v>14447.833333333334</v>
      </c>
      <c r="H454" s="147">
        <f t="shared" si="26"/>
        <v>0</v>
      </c>
      <c r="I454" s="147">
        <f t="shared" si="27"/>
        <v>158926.16666666669</v>
      </c>
    </row>
    <row r="455" spans="1:9" x14ac:dyDescent="0.25">
      <c r="A455" s="197"/>
      <c r="B455" s="129" t="s">
        <v>1003</v>
      </c>
      <c r="C455" s="130" t="s">
        <v>1004</v>
      </c>
      <c r="D455" s="129"/>
      <c r="E455" s="131">
        <v>173374</v>
      </c>
      <c r="F455" s="129">
        <f t="shared" ref="F455:F518" si="28">+D455/12</f>
        <v>0</v>
      </c>
      <c r="G455" s="131">
        <f t="shared" ref="G455:G518" si="29">+E455/12</f>
        <v>14447.833333333334</v>
      </c>
      <c r="H455" s="147">
        <f t="shared" ref="H455:H518" si="30">+F455*11</f>
        <v>0</v>
      </c>
      <c r="I455" s="147">
        <f t="shared" ref="I455:I518" si="31">+G455*11</f>
        <v>158926.16666666669</v>
      </c>
    </row>
    <row r="456" spans="1:9" x14ac:dyDescent="0.25">
      <c r="A456" s="197"/>
      <c r="B456" s="129" t="s">
        <v>1005</v>
      </c>
      <c r="C456" s="130" t="s">
        <v>1006</v>
      </c>
      <c r="D456" s="129"/>
      <c r="E456" s="131">
        <v>173374</v>
      </c>
      <c r="F456" s="129">
        <f t="shared" si="28"/>
        <v>0</v>
      </c>
      <c r="G456" s="131">
        <f t="shared" si="29"/>
        <v>14447.833333333334</v>
      </c>
      <c r="H456" s="147">
        <f t="shared" si="30"/>
        <v>0</v>
      </c>
      <c r="I456" s="147">
        <f t="shared" si="31"/>
        <v>158926.16666666669</v>
      </c>
    </row>
    <row r="457" spans="1:9" x14ac:dyDescent="0.25">
      <c r="A457" s="197"/>
      <c r="B457" s="129" t="s">
        <v>1007</v>
      </c>
      <c r="C457" s="130" t="s">
        <v>1008</v>
      </c>
      <c r="D457" s="129"/>
      <c r="E457" s="131">
        <v>4681103</v>
      </c>
      <c r="F457" s="129">
        <f t="shared" si="28"/>
        <v>0</v>
      </c>
      <c r="G457" s="131">
        <f t="shared" si="29"/>
        <v>390091.91666666669</v>
      </c>
      <c r="H457" s="147">
        <f t="shared" si="30"/>
        <v>0</v>
      </c>
      <c r="I457" s="147">
        <f t="shared" si="31"/>
        <v>4291011.083333334</v>
      </c>
    </row>
    <row r="458" spans="1:9" x14ac:dyDescent="0.25">
      <c r="A458" s="197"/>
      <c r="B458" s="129" t="s">
        <v>1009</v>
      </c>
      <c r="C458" s="130" t="s">
        <v>1010</v>
      </c>
      <c r="D458" s="129"/>
      <c r="E458" s="131">
        <v>17337418</v>
      </c>
      <c r="F458" s="129">
        <f t="shared" si="28"/>
        <v>0</v>
      </c>
      <c r="G458" s="131">
        <f t="shared" si="29"/>
        <v>1444784.8333333333</v>
      </c>
      <c r="H458" s="147">
        <f t="shared" si="30"/>
        <v>0</v>
      </c>
      <c r="I458" s="147">
        <f t="shared" si="31"/>
        <v>15892633.166666666</v>
      </c>
    </row>
    <row r="459" spans="1:9" x14ac:dyDescent="0.25">
      <c r="A459" s="197"/>
      <c r="B459" s="129" t="s">
        <v>1011</v>
      </c>
      <c r="C459" s="130" t="s">
        <v>1012</v>
      </c>
      <c r="D459" s="129"/>
      <c r="E459" s="131">
        <v>346748</v>
      </c>
      <c r="F459" s="129">
        <f t="shared" si="28"/>
        <v>0</v>
      </c>
      <c r="G459" s="131">
        <f t="shared" si="29"/>
        <v>28895.666666666668</v>
      </c>
      <c r="H459" s="147">
        <f t="shared" si="30"/>
        <v>0</v>
      </c>
      <c r="I459" s="147">
        <f t="shared" si="31"/>
        <v>317852.33333333337</v>
      </c>
    </row>
    <row r="460" spans="1:9" x14ac:dyDescent="0.25">
      <c r="A460" s="197"/>
      <c r="B460" s="129" t="s">
        <v>1013</v>
      </c>
      <c r="C460" s="130" t="s">
        <v>1014</v>
      </c>
      <c r="D460" s="129"/>
      <c r="E460" s="131">
        <v>4681103</v>
      </c>
      <c r="F460" s="129">
        <f t="shared" si="28"/>
        <v>0</v>
      </c>
      <c r="G460" s="131">
        <f t="shared" si="29"/>
        <v>390091.91666666669</v>
      </c>
      <c r="H460" s="147">
        <f t="shared" si="30"/>
        <v>0</v>
      </c>
      <c r="I460" s="147">
        <f t="shared" si="31"/>
        <v>4291011.083333334</v>
      </c>
    </row>
    <row r="461" spans="1:9" x14ac:dyDescent="0.25">
      <c r="A461" s="197"/>
      <c r="B461" s="129" t="s">
        <v>1015</v>
      </c>
      <c r="C461" s="130" t="s">
        <v>1016</v>
      </c>
      <c r="D461" s="129"/>
      <c r="E461" s="131">
        <v>6068096</v>
      </c>
      <c r="F461" s="129">
        <f t="shared" si="28"/>
        <v>0</v>
      </c>
      <c r="G461" s="131">
        <f t="shared" si="29"/>
        <v>505674.66666666669</v>
      </c>
      <c r="H461" s="147">
        <f t="shared" si="30"/>
        <v>0</v>
      </c>
      <c r="I461" s="147">
        <f t="shared" si="31"/>
        <v>5562421.333333334</v>
      </c>
    </row>
    <row r="462" spans="1:9" x14ac:dyDescent="0.25">
      <c r="A462" s="197"/>
      <c r="B462" s="129" t="s">
        <v>1017</v>
      </c>
      <c r="C462" s="130" t="s">
        <v>1018</v>
      </c>
      <c r="D462" s="129"/>
      <c r="E462" s="131">
        <v>14910179</v>
      </c>
      <c r="F462" s="129">
        <f t="shared" si="28"/>
        <v>0</v>
      </c>
      <c r="G462" s="131">
        <f t="shared" si="29"/>
        <v>1242514.9166666667</v>
      </c>
      <c r="H462" s="147">
        <f t="shared" si="30"/>
        <v>0</v>
      </c>
      <c r="I462" s="147">
        <f t="shared" si="31"/>
        <v>13667664.083333334</v>
      </c>
    </row>
    <row r="463" spans="1:9" x14ac:dyDescent="0.25">
      <c r="A463" s="197"/>
      <c r="B463" s="129" t="s">
        <v>1019</v>
      </c>
      <c r="C463" s="130" t="s">
        <v>1020</v>
      </c>
      <c r="D463" s="129"/>
      <c r="E463" s="131">
        <v>173374</v>
      </c>
      <c r="F463" s="129">
        <f t="shared" si="28"/>
        <v>0</v>
      </c>
      <c r="G463" s="131">
        <f t="shared" si="29"/>
        <v>14447.833333333334</v>
      </c>
      <c r="H463" s="147">
        <f t="shared" si="30"/>
        <v>0</v>
      </c>
      <c r="I463" s="147">
        <f t="shared" si="31"/>
        <v>158926.16666666669</v>
      </c>
    </row>
    <row r="464" spans="1:9" x14ac:dyDescent="0.25">
      <c r="A464" s="197"/>
      <c r="B464" s="129" t="s">
        <v>1021</v>
      </c>
      <c r="C464" s="130" t="s">
        <v>1022</v>
      </c>
      <c r="D464" s="129"/>
      <c r="E464" s="131">
        <v>173374</v>
      </c>
      <c r="F464" s="129">
        <f t="shared" si="28"/>
        <v>0</v>
      </c>
      <c r="G464" s="131">
        <f t="shared" si="29"/>
        <v>14447.833333333334</v>
      </c>
      <c r="H464" s="147">
        <f t="shared" si="30"/>
        <v>0</v>
      </c>
      <c r="I464" s="147">
        <f t="shared" si="31"/>
        <v>158926.16666666669</v>
      </c>
    </row>
    <row r="465" spans="1:9" x14ac:dyDescent="0.25">
      <c r="A465" s="197"/>
      <c r="B465" s="129" t="s">
        <v>1023</v>
      </c>
      <c r="C465" s="130" t="s">
        <v>1024</v>
      </c>
      <c r="D465" s="129"/>
      <c r="E465" s="131">
        <v>173374</v>
      </c>
      <c r="F465" s="129">
        <f t="shared" si="28"/>
        <v>0</v>
      </c>
      <c r="G465" s="131">
        <f t="shared" si="29"/>
        <v>14447.833333333334</v>
      </c>
      <c r="H465" s="147">
        <f t="shared" si="30"/>
        <v>0</v>
      </c>
      <c r="I465" s="147">
        <f t="shared" si="31"/>
        <v>158926.16666666669</v>
      </c>
    </row>
    <row r="466" spans="1:9" x14ac:dyDescent="0.25">
      <c r="A466" s="197"/>
      <c r="B466" s="129" t="s">
        <v>1025</v>
      </c>
      <c r="C466" s="130" t="s">
        <v>1026</v>
      </c>
      <c r="D466" s="129"/>
      <c r="E466" s="131">
        <v>173374</v>
      </c>
      <c r="F466" s="129">
        <f t="shared" si="28"/>
        <v>0</v>
      </c>
      <c r="G466" s="131">
        <f t="shared" si="29"/>
        <v>14447.833333333334</v>
      </c>
      <c r="H466" s="147">
        <f t="shared" si="30"/>
        <v>0</v>
      </c>
      <c r="I466" s="147">
        <f t="shared" si="31"/>
        <v>158926.16666666669</v>
      </c>
    </row>
    <row r="467" spans="1:9" x14ac:dyDescent="0.25">
      <c r="A467" s="197"/>
      <c r="B467" s="129" t="s">
        <v>1027</v>
      </c>
      <c r="C467" s="130" t="s">
        <v>1028</v>
      </c>
      <c r="D467" s="129"/>
      <c r="E467" s="131">
        <v>5894722</v>
      </c>
      <c r="F467" s="129">
        <f t="shared" si="28"/>
        <v>0</v>
      </c>
      <c r="G467" s="131">
        <f t="shared" si="29"/>
        <v>491226.83333333331</v>
      </c>
      <c r="H467" s="147">
        <f t="shared" si="30"/>
        <v>0</v>
      </c>
      <c r="I467" s="147">
        <f t="shared" si="31"/>
        <v>5403495.166666666</v>
      </c>
    </row>
    <row r="468" spans="1:9" x14ac:dyDescent="0.25">
      <c r="A468" s="197"/>
      <c r="B468" s="129" t="s">
        <v>1029</v>
      </c>
      <c r="C468" s="130" t="s">
        <v>1030</v>
      </c>
      <c r="D468" s="129"/>
      <c r="E468" s="131">
        <v>5201225</v>
      </c>
      <c r="F468" s="129">
        <f t="shared" si="28"/>
        <v>0</v>
      </c>
      <c r="G468" s="131">
        <f t="shared" si="29"/>
        <v>433435.41666666669</v>
      </c>
      <c r="H468" s="147">
        <f t="shared" si="30"/>
        <v>0</v>
      </c>
      <c r="I468" s="147">
        <f t="shared" si="31"/>
        <v>4767789.583333334</v>
      </c>
    </row>
    <row r="469" spans="1:9" x14ac:dyDescent="0.25">
      <c r="A469" s="197"/>
      <c r="B469" s="129" t="s">
        <v>1031</v>
      </c>
      <c r="C469" s="130" t="s">
        <v>1032</v>
      </c>
      <c r="D469" s="129"/>
      <c r="E469" s="131">
        <v>1733742</v>
      </c>
      <c r="F469" s="129">
        <f t="shared" si="28"/>
        <v>0</v>
      </c>
      <c r="G469" s="131">
        <f t="shared" si="29"/>
        <v>144478.5</v>
      </c>
      <c r="H469" s="147">
        <f t="shared" si="30"/>
        <v>0</v>
      </c>
      <c r="I469" s="147">
        <f t="shared" si="31"/>
        <v>1589263.5</v>
      </c>
    </row>
    <row r="470" spans="1:9" x14ac:dyDescent="0.25">
      <c r="A470" s="197"/>
      <c r="B470" s="129" t="s">
        <v>1033</v>
      </c>
      <c r="C470" s="130" t="s">
        <v>1034</v>
      </c>
      <c r="D470" s="129"/>
      <c r="E470" s="131">
        <v>173374</v>
      </c>
      <c r="F470" s="129">
        <f t="shared" si="28"/>
        <v>0</v>
      </c>
      <c r="G470" s="131">
        <f t="shared" si="29"/>
        <v>14447.833333333334</v>
      </c>
      <c r="H470" s="147">
        <f t="shared" si="30"/>
        <v>0</v>
      </c>
      <c r="I470" s="147">
        <f t="shared" si="31"/>
        <v>158926.16666666669</v>
      </c>
    </row>
    <row r="471" spans="1:9" x14ac:dyDescent="0.25">
      <c r="A471" s="197"/>
      <c r="B471" s="129" t="s">
        <v>1035</v>
      </c>
      <c r="C471" s="130" t="s">
        <v>1036</v>
      </c>
      <c r="D471" s="129"/>
      <c r="E471" s="131">
        <v>173374</v>
      </c>
      <c r="F471" s="129">
        <f t="shared" si="28"/>
        <v>0</v>
      </c>
      <c r="G471" s="131">
        <f t="shared" si="29"/>
        <v>14447.833333333334</v>
      </c>
      <c r="H471" s="147">
        <f t="shared" si="30"/>
        <v>0</v>
      </c>
      <c r="I471" s="147">
        <f t="shared" si="31"/>
        <v>158926.16666666669</v>
      </c>
    </row>
    <row r="472" spans="1:9" x14ac:dyDescent="0.25">
      <c r="A472" s="197"/>
      <c r="B472" s="129" t="s">
        <v>1037</v>
      </c>
      <c r="C472" s="130" t="s">
        <v>1038</v>
      </c>
      <c r="D472" s="129"/>
      <c r="E472" s="131">
        <v>16817295</v>
      </c>
      <c r="F472" s="129">
        <f t="shared" si="28"/>
        <v>0</v>
      </c>
      <c r="G472" s="131">
        <f t="shared" si="29"/>
        <v>1401441.25</v>
      </c>
      <c r="H472" s="147">
        <f t="shared" si="30"/>
        <v>0</v>
      </c>
      <c r="I472" s="147">
        <f t="shared" si="31"/>
        <v>15415853.75</v>
      </c>
    </row>
    <row r="473" spans="1:9" x14ac:dyDescent="0.25">
      <c r="A473" s="197"/>
      <c r="B473" s="129" t="s">
        <v>1039</v>
      </c>
      <c r="C473" s="130" t="s">
        <v>1040</v>
      </c>
      <c r="D473" s="129"/>
      <c r="E473" s="131">
        <v>866871</v>
      </c>
      <c r="F473" s="129">
        <f t="shared" si="28"/>
        <v>0</v>
      </c>
      <c r="G473" s="131">
        <f t="shared" si="29"/>
        <v>72239.25</v>
      </c>
      <c r="H473" s="147">
        <f t="shared" si="30"/>
        <v>0</v>
      </c>
      <c r="I473" s="147">
        <f t="shared" si="31"/>
        <v>794631.75</v>
      </c>
    </row>
    <row r="474" spans="1:9" x14ac:dyDescent="0.25">
      <c r="A474" s="197"/>
      <c r="B474" s="129" t="s">
        <v>1041</v>
      </c>
      <c r="C474" s="130" t="s">
        <v>1042</v>
      </c>
      <c r="D474" s="129"/>
      <c r="E474" s="131">
        <v>173374</v>
      </c>
      <c r="F474" s="129">
        <f t="shared" si="28"/>
        <v>0</v>
      </c>
      <c r="G474" s="131">
        <f t="shared" si="29"/>
        <v>14447.833333333334</v>
      </c>
      <c r="H474" s="147">
        <f t="shared" si="30"/>
        <v>0</v>
      </c>
      <c r="I474" s="147">
        <f t="shared" si="31"/>
        <v>158926.16666666669</v>
      </c>
    </row>
    <row r="475" spans="1:9" x14ac:dyDescent="0.25">
      <c r="A475" s="197"/>
      <c r="B475" s="129" t="s">
        <v>1043</v>
      </c>
      <c r="C475" s="130" t="s">
        <v>1044</v>
      </c>
      <c r="D475" s="129"/>
      <c r="E475" s="131">
        <v>520123</v>
      </c>
      <c r="F475" s="129">
        <f t="shared" si="28"/>
        <v>0</v>
      </c>
      <c r="G475" s="131">
        <f t="shared" si="29"/>
        <v>43343.583333333336</v>
      </c>
      <c r="H475" s="147">
        <f t="shared" si="30"/>
        <v>0</v>
      </c>
      <c r="I475" s="147">
        <f t="shared" si="31"/>
        <v>476779.41666666669</v>
      </c>
    </row>
    <row r="476" spans="1:9" x14ac:dyDescent="0.25">
      <c r="A476" s="197"/>
      <c r="B476" s="129" t="s">
        <v>1045</v>
      </c>
      <c r="C476" s="130" t="s">
        <v>1046</v>
      </c>
      <c r="D476" s="129"/>
      <c r="E476" s="131">
        <v>173374</v>
      </c>
      <c r="F476" s="129">
        <f t="shared" si="28"/>
        <v>0</v>
      </c>
      <c r="G476" s="131">
        <f t="shared" si="29"/>
        <v>14447.833333333334</v>
      </c>
      <c r="H476" s="147">
        <f t="shared" si="30"/>
        <v>0</v>
      </c>
      <c r="I476" s="147">
        <f t="shared" si="31"/>
        <v>158926.16666666669</v>
      </c>
    </row>
    <row r="477" spans="1:9" x14ac:dyDescent="0.25">
      <c r="A477" s="197"/>
      <c r="B477" s="129" t="s">
        <v>1047</v>
      </c>
      <c r="C477" s="130" t="s">
        <v>1048</v>
      </c>
      <c r="D477" s="129"/>
      <c r="E477" s="131">
        <v>4334354</v>
      </c>
      <c r="F477" s="129">
        <f t="shared" si="28"/>
        <v>0</v>
      </c>
      <c r="G477" s="131">
        <f t="shared" si="29"/>
        <v>361196.16666666669</v>
      </c>
      <c r="H477" s="147">
        <f t="shared" si="30"/>
        <v>0</v>
      </c>
      <c r="I477" s="147">
        <f t="shared" si="31"/>
        <v>3973157.8333333335</v>
      </c>
    </row>
    <row r="478" spans="1:9" x14ac:dyDescent="0.25">
      <c r="A478" s="197"/>
      <c r="B478" s="129" t="s">
        <v>1049</v>
      </c>
      <c r="C478" s="130" t="s">
        <v>1050</v>
      </c>
      <c r="D478" s="129"/>
      <c r="E478" s="131">
        <v>15777050</v>
      </c>
      <c r="F478" s="129">
        <f t="shared" si="28"/>
        <v>0</v>
      </c>
      <c r="G478" s="131">
        <f t="shared" si="29"/>
        <v>1314754.1666666667</v>
      </c>
      <c r="H478" s="147">
        <f t="shared" si="30"/>
        <v>0</v>
      </c>
      <c r="I478" s="147">
        <f t="shared" si="31"/>
        <v>14462295.833333334</v>
      </c>
    </row>
    <row r="479" spans="1:9" x14ac:dyDescent="0.25">
      <c r="A479" s="197"/>
      <c r="B479" s="129" t="s">
        <v>1051</v>
      </c>
      <c r="C479" s="130" t="s">
        <v>1052</v>
      </c>
      <c r="D479" s="129"/>
      <c r="E479" s="131">
        <v>14736805</v>
      </c>
      <c r="F479" s="129">
        <f t="shared" si="28"/>
        <v>0</v>
      </c>
      <c r="G479" s="131">
        <f t="shared" si="29"/>
        <v>1228067.0833333333</v>
      </c>
      <c r="H479" s="147">
        <f t="shared" si="30"/>
        <v>0</v>
      </c>
      <c r="I479" s="147">
        <f t="shared" si="31"/>
        <v>13508737.916666666</v>
      </c>
    </row>
    <row r="480" spans="1:9" x14ac:dyDescent="0.25">
      <c r="A480" s="197"/>
      <c r="B480" s="129" t="s">
        <v>1053</v>
      </c>
      <c r="C480" s="130" t="s">
        <v>1054</v>
      </c>
      <c r="D480" s="129"/>
      <c r="E480" s="131">
        <v>4681103</v>
      </c>
      <c r="F480" s="129">
        <f t="shared" si="28"/>
        <v>0</v>
      </c>
      <c r="G480" s="131">
        <f t="shared" si="29"/>
        <v>390091.91666666669</v>
      </c>
      <c r="H480" s="147">
        <f t="shared" si="30"/>
        <v>0</v>
      </c>
      <c r="I480" s="147">
        <f t="shared" si="31"/>
        <v>4291011.083333334</v>
      </c>
    </row>
    <row r="481" spans="1:9" ht="30" x14ac:dyDescent="0.25">
      <c r="A481" s="197"/>
      <c r="B481" s="129" t="s">
        <v>1055</v>
      </c>
      <c r="C481" s="130" t="s">
        <v>1056</v>
      </c>
      <c r="D481" s="129"/>
      <c r="E481" s="131">
        <v>173374</v>
      </c>
      <c r="F481" s="129">
        <f t="shared" si="28"/>
        <v>0</v>
      </c>
      <c r="G481" s="131">
        <f t="shared" si="29"/>
        <v>14447.833333333334</v>
      </c>
      <c r="H481" s="147">
        <f t="shared" si="30"/>
        <v>0</v>
      </c>
      <c r="I481" s="147">
        <f t="shared" si="31"/>
        <v>158926.16666666669</v>
      </c>
    </row>
    <row r="482" spans="1:9" ht="30" x14ac:dyDescent="0.25">
      <c r="A482" s="197"/>
      <c r="B482" s="129" t="s">
        <v>1057</v>
      </c>
      <c r="C482" s="130" t="s">
        <v>1058</v>
      </c>
      <c r="D482" s="129"/>
      <c r="E482" s="131">
        <v>5547974</v>
      </c>
      <c r="F482" s="129">
        <f t="shared" si="28"/>
        <v>0</v>
      </c>
      <c r="G482" s="131">
        <f t="shared" si="29"/>
        <v>462331.16666666669</v>
      </c>
      <c r="H482" s="147">
        <f t="shared" si="30"/>
        <v>0</v>
      </c>
      <c r="I482" s="147">
        <f t="shared" si="31"/>
        <v>5085642.833333334</v>
      </c>
    </row>
    <row r="483" spans="1:9" ht="30" x14ac:dyDescent="0.25">
      <c r="A483" s="197"/>
      <c r="B483" s="129" t="s">
        <v>1059</v>
      </c>
      <c r="C483" s="130" t="s">
        <v>1060</v>
      </c>
      <c r="D483" s="129"/>
      <c r="E483" s="131">
        <v>520123</v>
      </c>
      <c r="F483" s="129">
        <f t="shared" si="28"/>
        <v>0</v>
      </c>
      <c r="G483" s="131">
        <f t="shared" si="29"/>
        <v>43343.583333333336</v>
      </c>
      <c r="H483" s="147">
        <f t="shared" si="30"/>
        <v>0</v>
      </c>
      <c r="I483" s="147">
        <f t="shared" si="31"/>
        <v>476779.41666666669</v>
      </c>
    </row>
    <row r="484" spans="1:9" ht="30" x14ac:dyDescent="0.25">
      <c r="A484" s="197"/>
      <c r="B484" s="129" t="s">
        <v>1061</v>
      </c>
      <c r="C484" s="130" t="s">
        <v>1062</v>
      </c>
      <c r="D484" s="129"/>
      <c r="E484" s="131">
        <v>173374</v>
      </c>
      <c r="F484" s="129">
        <f t="shared" si="28"/>
        <v>0</v>
      </c>
      <c r="G484" s="131">
        <f t="shared" si="29"/>
        <v>14447.833333333334</v>
      </c>
      <c r="H484" s="147">
        <f t="shared" si="30"/>
        <v>0</v>
      </c>
      <c r="I484" s="147">
        <f t="shared" si="31"/>
        <v>158926.16666666669</v>
      </c>
    </row>
    <row r="485" spans="1:9" ht="30" x14ac:dyDescent="0.25">
      <c r="A485" s="197"/>
      <c r="B485" s="129" t="s">
        <v>1063</v>
      </c>
      <c r="C485" s="130" t="s">
        <v>1064</v>
      </c>
      <c r="D485" s="129"/>
      <c r="E485" s="131">
        <v>866871</v>
      </c>
      <c r="F485" s="129">
        <f t="shared" si="28"/>
        <v>0</v>
      </c>
      <c r="G485" s="131">
        <f t="shared" si="29"/>
        <v>72239.25</v>
      </c>
      <c r="H485" s="147">
        <f t="shared" si="30"/>
        <v>0</v>
      </c>
      <c r="I485" s="147">
        <f t="shared" si="31"/>
        <v>794631.75</v>
      </c>
    </row>
    <row r="486" spans="1:9" ht="30" x14ac:dyDescent="0.25">
      <c r="A486" s="197"/>
      <c r="B486" s="129" t="s">
        <v>1065</v>
      </c>
      <c r="C486" s="130" t="s">
        <v>1066</v>
      </c>
      <c r="D486" s="129"/>
      <c r="E486" s="131">
        <v>173374</v>
      </c>
      <c r="F486" s="129">
        <f t="shared" si="28"/>
        <v>0</v>
      </c>
      <c r="G486" s="131">
        <f t="shared" si="29"/>
        <v>14447.833333333334</v>
      </c>
      <c r="H486" s="147">
        <f t="shared" si="30"/>
        <v>0</v>
      </c>
      <c r="I486" s="147">
        <f t="shared" si="31"/>
        <v>158926.16666666669</v>
      </c>
    </row>
    <row r="487" spans="1:9" x14ac:dyDescent="0.25">
      <c r="A487" s="197"/>
      <c r="B487" s="129" t="s">
        <v>1067</v>
      </c>
      <c r="C487" s="130" t="s">
        <v>1068</v>
      </c>
      <c r="D487" s="129"/>
      <c r="E487" s="131">
        <v>12656315</v>
      </c>
      <c r="F487" s="129">
        <f t="shared" si="28"/>
        <v>0</v>
      </c>
      <c r="G487" s="131">
        <f t="shared" si="29"/>
        <v>1054692.9166666667</v>
      </c>
      <c r="H487" s="147">
        <f t="shared" si="30"/>
        <v>0</v>
      </c>
      <c r="I487" s="147">
        <f t="shared" si="31"/>
        <v>11601622.083333334</v>
      </c>
    </row>
    <row r="488" spans="1:9" x14ac:dyDescent="0.25">
      <c r="A488" s="197"/>
      <c r="B488" s="129" t="s">
        <v>1069</v>
      </c>
      <c r="C488" s="130" t="s">
        <v>1070</v>
      </c>
      <c r="D488" s="129"/>
      <c r="E488" s="131">
        <v>5374599</v>
      </c>
      <c r="F488" s="129">
        <f t="shared" si="28"/>
        <v>0</v>
      </c>
      <c r="G488" s="131">
        <f t="shared" si="29"/>
        <v>447883.25</v>
      </c>
      <c r="H488" s="147">
        <f t="shared" si="30"/>
        <v>0</v>
      </c>
      <c r="I488" s="147">
        <f t="shared" si="31"/>
        <v>4926715.75</v>
      </c>
    </row>
    <row r="489" spans="1:9" x14ac:dyDescent="0.25">
      <c r="A489" s="197"/>
      <c r="B489" s="129" t="s">
        <v>1071</v>
      </c>
      <c r="C489" s="130" t="s">
        <v>1072</v>
      </c>
      <c r="D489" s="129"/>
      <c r="E489" s="131">
        <v>9882328</v>
      </c>
      <c r="F489" s="129">
        <f t="shared" si="28"/>
        <v>0</v>
      </c>
      <c r="G489" s="131">
        <f t="shared" si="29"/>
        <v>823527.33333333337</v>
      </c>
      <c r="H489" s="147">
        <f t="shared" si="30"/>
        <v>0</v>
      </c>
      <c r="I489" s="147">
        <f t="shared" si="31"/>
        <v>9058800.6666666679</v>
      </c>
    </row>
    <row r="490" spans="1:9" x14ac:dyDescent="0.25">
      <c r="A490" s="197"/>
      <c r="B490" s="129" t="s">
        <v>1073</v>
      </c>
      <c r="C490" s="130" t="s">
        <v>1074</v>
      </c>
      <c r="D490" s="129"/>
      <c r="E490" s="131">
        <v>693497</v>
      </c>
      <c r="F490" s="129">
        <f t="shared" si="28"/>
        <v>0</v>
      </c>
      <c r="G490" s="131">
        <f t="shared" si="29"/>
        <v>57791.416666666664</v>
      </c>
      <c r="H490" s="147">
        <f t="shared" si="30"/>
        <v>0</v>
      </c>
      <c r="I490" s="147">
        <f t="shared" si="31"/>
        <v>635705.58333333326</v>
      </c>
    </row>
    <row r="491" spans="1:9" x14ac:dyDescent="0.25">
      <c r="A491" s="197"/>
      <c r="B491" s="129" t="s">
        <v>1075</v>
      </c>
      <c r="C491" s="130" t="s">
        <v>1076</v>
      </c>
      <c r="D491" s="129"/>
      <c r="E491" s="131">
        <v>173374</v>
      </c>
      <c r="F491" s="129">
        <f t="shared" si="28"/>
        <v>0</v>
      </c>
      <c r="G491" s="131">
        <f t="shared" si="29"/>
        <v>14447.833333333334</v>
      </c>
      <c r="H491" s="147">
        <f t="shared" si="30"/>
        <v>0</v>
      </c>
      <c r="I491" s="147">
        <f t="shared" si="31"/>
        <v>158926.16666666669</v>
      </c>
    </row>
    <row r="492" spans="1:9" x14ac:dyDescent="0.25">
      <c r="A492" s="197"/>
      <c r="B492" s="129" t="s">
        <v>1077</v>
      </c>
      <c r="C492" s="130" t="s">
        <v>1078</v>
      </c>
      <c r="D492" s="129"/>
      <c r="E492" s="131">
        <v>7281715</v>
      </c>
      <c r="F492" s="129">
        <f t="shared" si="28"/>
        <v>0</v>
      </c>
      <c r="G492" s="131">
        <f t="shared" si="29"/>
        <v>606809.58333333337</v>
      </c>
      <c r="H492" s="147">
        <f t="shared" si="30"/>
        <v>0</v>
      </c>
      <c r="I492" s="147">
        <f t="shared" si="31"/>
        <v>6674905.416666667</v>
      </c>
    </row>
    <row r="493" spans="1:9" x14ac:dyDescent="0.25">
      <c r="A493" s="197"/>
      <c r="B493" s="129" t="s">
        <v>1079</v>
      </c>
      <c r="C493" s="130" t="s">
        <v>1080</v>
      </c>
      <c r="D493" s="129"/>
      <c r="E493" s="131">
        <v>3814232</v>
      </c>
      <c r="F493" s="129">
        <f t="shared" si="28"/>
        <v>0</v>
      </c>
      <c r="G493" s="131">
        <f t="shared" si="29"/>
        <v>317852.66666666669</v>
      </c>
      <c r="H493" s="147">
        <f t="shared" si="30"/>
        <v>0</v>
      </c>
      <c r="I493" s="147">
        <f t="shared" si="31"/>
        <v>3496379.3333333335</v>
      </c>
    </row>
    <row r="494" spans="1:9" ht="30" x14ac:dyDescent="0.25">
      <c r="A494" s="197"/>
      <c r="B494" s="129" t="s">
        <v>1081</v>
      </c>
      <c r="C494" s="130" t="s">
        <v>1082</v>
      </c>
      <c r="D494" s="129"/>
      <c r="E494" s="131">
        <v>2080490</v>
      </c>
      <c r="F494" s="129">
        <f t="shared" si="28"/>
        <v>0</v>
      </c>
      <c r="G494" s="131">
        <f t="shared" si="29"/>
        <v>173374.16666666666</v>
      </c>
      <c r="H494" s="147">
        <f t="shared" si="30"/>
        <v>0</v>
      </c>
      <c r="I494" s="147">
        <f t="shared" si="31"/>
        <v>1907115.8333333333</v>
      </c>
    </row>
    <row r="495" spans="1:9" x14ac:dyDescent="0.25">
      <c r="A495" s="197"/>
      <c r="B495" s="129" t="s">
        <v>1083</v>
      </c>
      <c r="C495" s="130" t="s">
        <v>1084</v>
      </c>
      <c r="D495" s="129"/>
      <c r="E495" s="131">
        <v>693497</v>
      </c>
      <c r="F495" s="129">
        <f t="shared" si="28"/>
        <v>0</v>
      </c>
      <c r="G495" s="131">
        <f t="shared" si="29"/>
        <v>57791.416666666664</v>
      </c>
      <c r="H495" s="147">
        <f t="shared" si="30"/>
        <v>0</v>
      </c>
      <c r="I495" s="147">
        <f t="shared" si="31"/>
        <v>635705.58333333326</v>
      </c>
    </row>
    <row r="496" spans="1:9" x14ac:dyDescent="0.25">
      <c r="A496" s="197"/>
      <c r="B496" s="129" t="s">
        <v>1085</v>
      </c>
      <c r="C496" s="130" t="s">
        <v>1086</v>
      </c>
      <c r="D496" s="129"/>
      <c r="E496" s="131">
        <v>4160980</v>
      </c>
      <c r="F496" s="129">
        <f t="shared" si="28"/>
        <v>0</v>
      </c>
      <c r="G496" s="131">
        <f t="shared" si="29"/>
        <v>346748.33333333331</v>
      </c>
      <c r="H496" s="147">
        <f t="shared" si="30"/>
        <v>0</v>
      </c>
      <c r="I496" s="147">
        <f t="shared" si="31"/>
        <v>3814231.6666666665</v>
      </c>
    </row>
    <row r="497" spans="1:9" x14ac:dyDescent="0.25">
      <c r="A497" s="197"/>
      <c r="B497" s="129" t="s">
        <v>1087</v>
      </c>
      <c r="C497" s="130" t="s">
        <v>1088</v>
      </c>
      <c r="D497" s="129"/>
      <c r="E497" s="131">
        <v>1213619</v>
      </c>
      <c r="F497" s="129">
        <f t="shared" si="28"/>
        <v>0</v>
      </c>
      <c r="G497" s="131">
        <f t="shared" si="29"/>
        <v>101134.91666666667</v>
      </c>
      <c r="H497" s="147">
        <f t="shared" si="30"/>
        <v>0</v>
      </c>
      <c r="I497" s="147">
        <f t="shared" si="31"/>
        <v>1112484.0833333335</v>
      </c>
    </row>
    <row r="498" spans="1:9" x14ac:dyDescent="0.25">
      <c r="A498" s="197"/>
      <c r="B498" s="129" t="s">
        <v>1089</v>
      </c>
      <c r="C498" s="130" t="s">
        <v>1090</v>
      </c>
      <c r="D498" s="129"/>
      <c r="E498" s="131">
        <v>3814232</v>
      </c>
      <c r="F498" s="129">
        <f t="shared" si="28"/>
        <v>0</v>
      </c>
      <c r="G498" s="131">
        <f t="shared" si="29"/>
        <v>317852.66666666669</v>
      </c>
      <c r="H498" s="147">
        <f t="shared" si="30"/>
        <v>0</v>
      </c>
      <c r="I498" s="147">
        <f t="shared" si="31"/>
        <v>3496379.3333333335</v>
      </c>
    </row>
    <row r="499" spans="1:9" x14ac:dyDescent="0.25">
      <c r="A499" s="197"/>
      <c r="B499" s="129" t="s">
        <v>1091</v>
      </c>
      <c r="C499" s="130" t="s">
        <v>1092</v>
      </c>
      <c r="D499" s="129"/>
      <c r="E499" s="131">
        <v>520123</v>
      </c>
      <c r="F499" s="129">
        <f t="shared" si="28"/>
        <v>0</v>
      </c>
      <c r="G499" s="131">
        <f t="shared" si="29"/>
        <v>43343.583333333336</v>
      </c>
      <c r="H499" s="147">
        <f t="shared" si="30"/>
        <v>0</v>
      </c>
      <c r="I499" s="147">
        <f t="shared" si="31"/>
        <v>476779.41666666669</v>
      </c>
    </row>
    <row r="500" spans="1:9" x14ac:dyDescent="0.25">
      <c r="A500" s="197"/>
      <c r="B500" s="129" t="s">
        <v>1093</v>
      </c>
      <c r="C500" s="130" t="s">
        <v>1094</v>
      </c>
      <c r="D500" s="129"/>
      <c r="E500" s="131">
        <v>4334354</v>
      </c>
      <c r="F500" s="129">
        <f t="shared" si="28"/>
        <v>0</v>
      </c>
      <c r="G500" s="131">
        <f t="shared" si="29"/>
        <v>361196.16666666669</v>
      </c>
      <c r="H500" s="147">
        <f t="shared" si="30"/>
        <v>0</v>
      </c>
      <c r="I500" s="147">
        <f t="shared" si="31"/>
        <v>3973157.8333333335</v>
      </c>
    </row>
    <row r="501" spans="1:9" x14ac:dyDescent="0.25">
      <c r="A501" s="197"/>
      <c r="B501" s="129" t="s">
        <v>1095</v>
      </c>
      <c r="C501" s="130" t="s">
        <v>1096</v>
      </c>
      <c r="D501" s="129"/>
      <c r="E501" s="131">
        <v>346748</v>
      </c>
      <c r="F501" s="129">
        <f t="shared" si="28"/>
        <v>0</v>
      </c>
      <c r="G501" s="131">
        <f t="shared" si="29"/>
        <v>28895.666666666668</v>
      </c>
      <c r="H501" s="147">
        <f t="shared" si="30"/>
        <v>0</v>
      </c>
      <c r="I501" s="147">
        <f t="shared" si="31"/>
        <v>317852.33333333337</v>
      </c>
    </row>
    <row r="502" spans="1:9" x14ac:dyDescent="0.25">
      <c r="A502" s="197"/>
      <c r="B502" s="129" t="s">
        <v>1097</v>
      </c>
      <c r="C502" s="130" t="s">
        <v>1098</v>
      </c>
      <c r="D502" s="129"/>
      <c r="E502" s="131">
        <v>346748</v>
      </c>
      <c r="F502" s="129">
        <f t="shared" si="28"/>
        <v>0</v>
      </c>
      <c r="G502" s="131">
        <f t="shared" si="29"/>
        <v>28895.666666666668</v>
      </c>
      <c r="H502" s="147">
        <f t="shared" si="30"/>
        <v>0</v>
      </c>
      <c r="I502" s="147">
        <f t="shared" si="31"/>
        <v>317852.33333333337</v>
      </c>
    </row>
    <row r="503" spans="1:9" x14ac:dyDescent="0.25">
      <c r="A503" s="197"/>
      <c r="B503" s="129" t="s">
        <v>1099</v>
      </c>
      <c r="C503" s="130" t="s">
        <v>1100</v>
      </c>
      <c r="D503" s="129"/>
      <c r="E503" s="131">
        <v>346748</v>
      </c>
      <c r="F503" s="129">
        <f t="shared" si="28"/>
        <v>0</v>
      </c>
      <c r="G503" s="131">
        <f t="shared" si="29"/>
        <v>28895.666666666668</v>
      </c>
      <c r="H503" s="147">
        <f t="shared" si="30"/>
        <v>0</v>
      </c>
      <c r="I503" s="147">
        <f t="shared" si="31"/>
        <v>317852.33333333337</v>
      </c>
    </row>
    <row r="504" spans="1:9" x14ac:dyDescent="0.25">
      <c r="A504" s="197"/>
      <c r="B504" s="129" t="s">
        <v>1101</v>
      </c>
      <c r="C504" s="130" t="s">
        <v>1102</v>
      </c>
      <c r="D504" s="129"/>
      <c r="E504" s="131">
        <v>9882328</v>
      </c>
      <c r="F504" s="129">
        <f t="shared" si="28"/>
        <v>0</v>
      </c>
      <c r="G504" s="131">
        <f t="shared" si="29"/>
        <v>823527.33333333337</v>
      </c>
      <c r="H504" s="147">
        <f t="shared" si="30"/>
        <v>0</v>
      </c>
      <c r="I504" s="147">
        <f t="shared" si="31"/>
        <v>9058800.6666666679</v>
      </c>
    </row>
    <row r="505" spans="1:9" x14ac:dyDescent="0.25">
      <c r="A505" s="197"/>
      <c r="B505" s="129" t="s">
        <v>1103</v>
      </c>
      <c r="C505" s="130" t="s">
        <v>1104</v>
      </c>
      <c r="D505" s="129"/>
      <c r="E505" s="131">
        <v>2253864</v>
      </c>
      <c r="F505" s="129">
        <f t="shared" si="28"/>
        <v>0</v>
      </c>
      <c r="G505" s="131">
        <f t="shared" si="29"/>
        <v>187822</v>
      </c>
      <c r="H505" s="147">
        <f t="shared" si="30"/>
        <v>0</v>
      </c>
      <c r="I505" s="147">
        <f t="shared" si="31"/>
        <v>2066042</v>
      </c>
    </row>
    <row r="506" spans="1:9" x14ac:dyDescent="0.25">
      <c r="A506" s="197"/>
      <c r="B506" s="129" t="s">
        <v>1105</v>
      </c>
      <c r="C506" s="130" t="s">
        <v>1106</v>
      </c>
      <c r="D506" s="129"/>
      <c r="E506" s="131">
        <v>1040245</v>
      </c>
      <c r="F506" s="129">
        <f t="shared" si="28"/>
        <v>0</v>
      </c>
      <c r="G506" s="131">
        <f t="shared" si="29"/>
        <v>86687.083333333328</v>
      </c>
      <c r="H506" s="147">
        <f t="shared" si="30"/>
        <v>0</v>
      </c>
      <c r="I506" s="147">
        <f t="shared" si="31"/>
        <v>953557.91666666663</v>
      </c>
    </row>
    <row r="507" spans="1:9" x14ac:dyDescent="0.25">
      <c r="A507" s="197"/>
      <c r="B507" s="129" t="s">
        <v>1107</v>
      </c>
      <c r="C507" s="130" t="s">
        <v>1108</v>
      </c>
      <c r="D507" s="129"/>
      <c r="E507" s="131">
        <v>173374</v>
      </c>
      <c r="F507" s="129">
        <f t="shared" si="28"/>
        <v>0</v>
      </c>
      <c r="G507" s="131">
        <f t="shared" si="29"/>
        <v>14447.833333333334</v>
      </c>
      <c r="H507" s="147">
        <f t="shared" si="30"/>
        <v>0</v>
      </c>
      <c r="I507" s="147">
        <f t="shared" si="31"/>
        <v>158926.16666666669</v>
      </c>
    </row>
    <row r="508" spans="1:9" x14ac:dyDescent="0.25">
      <c r="A508" s="197"/>
      <c r="B508" s="129" t="s">
        <v>1109</v>
      </c>
      <c r="C508" s="130" t="s">
        <v>1110</v>
      </c>
      <c r="D508" s="129"/>
      <c r="E508" s="131">
        <v>2427238</v>
      </c>
      <c r="F508" s="129">
        <f t="shared" si="28"/>
        <v>0</v>
      </c>
      <c r="G508" s="131">
        <f t="shared" si="29"/>
        <v>202269.83333333334</v>
      </c>
      <c r="H508" s="147">
        <f t="shared" si="30"/>
        <v>0</v>
      </c>
      <c r="I508" s="147">
        <f t="shared" si="31"/>
        <v>2224968.166666667</v>
      </c>
    </row>
    <row r="509" spans="1:9" x14ac:dyDescent="0.25">
      <c r="A509" s="197"/>
      <c r="B509" s="129" t="s">
        <v>1111</v>
      </c>
      <c r="C509" s="130" t="s">
        <v>1112</v>
      </c>
      <c r="D509" s="129"/>
      <c r="E509" s="131">
        <v>1386993</v>
      </c>
      <c r="F509" s="129">
        <f t="shared" si="28"/>
        <v>0</v>
      </c>
      <c r="G509" s="131">
        <f t="shared" si="29"/>
        <v>115582.75</v>
      </c>
      <c r="H509" s="147">
        <f t="shared" si="30"/>
        <v>0</v>
      </c>
      <c r="I509" s="147">
        <f t="shared" si="31"/>
        <v>1271410.25</v>
      </c>
    </row>
    <row r="510" spans="1:9" x14ac:dyDescent="0.25">
      <c r="A510" s="197"/>
      <c r="B510" s="127" t="s">
        <v>187</v>
      </c>
      <c r="C510" s="125" t="s">
        <v>188</v>
      </c>
      <c r="D510" s="127"/>
      <c r="E510" s="128">
        <v>1100090</v>
      </c>
      <c r="F510" s="127">
        <f t="shared" si="28"/>
        <v>0</v>
      </c>
      <c r="G510" s="128">
        <f t="shared" si="29"/>
        <v>91674.166666666672</v>
      </c>
      <c r="H510" s="126">
        <f t="shared" si="30"/>
        <v>0</v>
      </c>
      <c r="I510" s="126">
        <f t="shared" si="31"/>
        <v>1008415.8333333334</v>
      </c>
    </row>
    <row r="511" spans="1:9" x14ac:dyDescent="0.25">
      <c r="A511" s="197"/>
      <c r="B511" s="127" t="s">
        <v>481</v>
      </c>
      <c r="C511" s="125" t="s">
        <v>482</v>
      </c>
      <c r="D511" s="127"/>
      <c r="E511" s="128">
        <v>84622</v>
      </c>
      <c r="F511" s="127">
        <f t="shared" si="28"/>
        <v>0</v>
      </c>
      <c r="G511" s="128">
        <f t="shared" si="29"/>
        <v>7051.833333333333</v>
      </c>
      <c r="H511" s="126">
        <f t="shared" si="30"/>
        <v>0</v>
      </c>
      <c r="I511" s="126">
        <f t="shared" si="31"/>
        <v>77570.166666666657</v>
      </c>
    </row>
    <row r="512" spans="1:9" x14ac:dyDescent="0.25">
      <c r="A512" s="197"/>
      <c r="B512" s="127" t="s">
        <v>939</v>
      </c>
      <c r="C512" s="125" t="s">
        <v>940</v>
      </c>
      <c r="D512" s="127"/>
      <c r="E512" s="128">
        <v>84622</v>
      </c>
      <c r="F512" s="127">
        <f t="shared" si="28"/>
        <v>0</v>
      </c>
      <c r="G512" s="128">
        <f t="shared" si="29"/>
        <v>7051.833333333333</v>
      </c>
      <c r="H512" s="126">
        <f t="shared" si="30"/>
        <v>0</v>
      </c>
      <c r="I512" s="126">
        <f t="shared" si="31"/>
        <v>77570.166666666657</v>
      </c>
    </row>
    <row r="513" spans="1:9" x14ac:dyDescent="0.25">
      <c r="A513" s="197"/>
      <c r="B513" s="127" t="s">
        <v>941</v>
      </c>
      <c r="C513" s="125" t="s">
        <v>942</v>
      </c>
      <c r="D513" s="127"/>
      <c r="E513" s="128">
        <v>84622</v>
      </c>
      <c r="F513" s="127">
        <f t="shared" si="28"/>
        <v>0</v>
      </c>
      <c r="G513" s="128">
        <f t="shared" si="29"/>
        <v>7051.833333333333</v>
      </c>
      <c r="H513" s="126">
        <f t="shared" si="30"/>
        <v>0</v>
      </c>
      <c r="I513" s="126">
        <f t="shared" si="31"/>
        <v>77570.166666666657</v>
      </c>
    </row>
    <row r="514" spans="1:9" x14ac:dyDescent="0.25">
      <c r="A514" s="197"/>
      <c r="B514" s="127" t="s">
        <v>263</v>
      </c>
      <c r="C514" s="125" t="s">
        <v>264</v>
      </c>
      <c r="D514" s="127"/>
      <c r="E514" s="128">
        <v>84622</v>
      </c>
      <c r="F514" s="127">
        <f t="shared" si="28"/>
        <v>0</v>
      </c>
      <c r="G514" s="128">
        <f t="shared" si="29"/>
        <v>7051.833333333333</v>
      </c>
      <c r="H514" s="126">
        <f t="shared" si="30"/>
        <v>0</v>
      </c>
      <c r="I514" s="126">
        <f t="shared" si="31"/>
        <v>77570.166666666657</v>
      </c>
    </row>
    <row r="515" spans="1:9" x14ac:dyDescent="0.25">
      <c r="A515" s="197"/>
      <c r="B515" s="129" t="s">
        <v>1113</v>
      </c>
      <c r="C515" s="130" t="s">
        <v>1114</v>
      </c>
      <c r="D515" s="129"/>
      <c r="E515" s="131">
        <v>780405</v>
      </c>
      <c r="F515" s="129">
        <f t="shared" si="28"/>
        <v>0</v>
      </c>
      <c r="G515" s="131">
        <f t="shared" si="29"/>
        <v>65033.75</v>
      </c>
      <c r="H515" s="147">
        <f t="shared" si="30"/>
        <v>0</v>
      </c>
      <c r="I515" s="147">
        <f t="shared" si="31"/>
        <v>715371.25</v>
      </c>
    </row>
    <row r="516" spans="1:9" x14ac:dyDescent="0.25">
      <c r="A516" s="197"/>
      <c r="B516" s="129" t="s">
        <v>1115</v>
      </c>
      <c r="C516" s="130" t="s">
        <v>1116</v>
      </c>
      <c r="D516" s="129"/>
      <c r="E516" s="131">
        <v>390203</v>
      </c>
      <c r="F516" s="129">
        <f t="shared" si="28"/>
        <v>0</v>
      </c>
      <c r="G516" s="131">
        <f t="shared" si="29"/>
        <v>32516.916666666668</v>
      </c>
      <c r="H516" s="147">
        <f t="shared" si="30"/>
        <v>0</v>
      </c>
      <c r="I516" s="147">
        <f t="shared" si="31"/>
        <v>357686.08333333337</v>
      </c>
    </row>
    <row r="517" spans="1:9" x14ac:dyDescent="0.25">
      <c r="A517" s="197"/>
      <c r="B517" s="129" t="s">
        <v>1117</v>
      </c>
      <c r="C517" s="130" t="s">
        <v>1118</v>
      </c>
      <c r="D517" s="129"/>
      <c r="E517" s="131">
        <v>390203</v>
      </c>
      <c r="F517" s="129">
        <f t="shared" si="28"/>
        <v>0</v>
      </c>
      <c r="G517" s="131">
        <f t="shared" si="29"/>
        <v>32516.916666666668</v>
      </c>
      <c r="H517" s="147">
        <f t="shared" si="30"/>
        <v>0</v>
      </c>
      <c r="I517" s="147">
        <f t="shared" si="31"/>
        <v>357686.08333333337</v>
      </c>
    </row>
    <row r="518" spans="1:9" x14ac:dyDescent="0.25">
      <c r="A518" s="197"/>
      <c r="B518" s="129" t="s">
        <v>1119</v>
      </c>
      <c r="C518" s="130" t="s">
        <v>1120</v>
      </c>
      <c r="D518" s="129"/>
      <c r="E518" s="131">
        <v>390203</v>
      </c>
      <c r="F518" s="129">
        <f t="shared" si="28"/>
        <v>0</v>
      </c>
      <c r="G518" s="131">
        <f t="shared" si="29"/>
        <v>32516.916666666668</v>
      </c>
      <c r="H518" s="147">
        <f t="shared" si="30"/>
        <v>0</v>
      </c>
      <c r="I518" s="147">
        <f t="shared" si="31"/>
        <v>357686.08333333337</v>
      </c>
    </row>
    <row r="519" spans="1:9" x14ac:dyDescent="0.25">
      <c r="A519" s="197"/>
      <c r="B519" s="129" t="s">
        <v>1121</v>
      </c>
      <c r="C519" s="130" t="s">
        <v>1122</v>
      </c>
      <c r="D519" s="129"/>
      <c r="E519" s="131">
        <v>390203</v>
      </c>
      <c r="F519" s="129">
        <f t="shared" ref="F519:F560" si="32">+D519/12</f>
        <v>0</v>
      </c>
      <c r="G519" s="131">
        <f t="shared" ref="G519:G560" si="33">+E519/12</f>
        <v>32516.916666666668</v>
      </c>
      <c r="H519" s="147">
        <f t="shared" ref="H519:H560" si="34">+F519*11</f>
        <v>0</v>
      </c>
      <c r="I519" s="147">
        <f t="shared" ref="I519:I562" si="35">+G519*11</f>
        <v>357686.08333333337</v>
      </c>
    </row>
    <row r="520" spans="1:9" x14ac:dyDescent="0.25">
      <c r="A520" s="197"/>
      <c r="B520" s="129" t="s">
        <v>1123</v>
      </c>
      <c r="C520" s="130" t="s">
        <v>1124</v>
      </c>
      <c r="D520" s="129"/>
      <c r="E520" s="131">
        <v>390203</v>
      </c>
      <c r="F520" s="129">
        <f t="shared" si="32"/>
        <v>0</v>
      </c>
      <c r="G520" s="131">
        <f t="shared" si="33"/>
        <v>32516.916666666668</v>
      </c>
      <c r="H520" s="147">
        <f t="shared" si="34"/>
        <v>0</v>
      </c>
      <c r="I520" s="147">
        <f t="shared" si="35"/>
        <v>357686.08333333337</v>
      </c>
    </row>
    <row r="521" spans="1:9" x14ac:dyDescent="0.25">
      <c r="A521" s="197"/>
      <c r="B521" s="129" t="s">
        <v>1125</v>
      </c>
      <c r="C521" s="130" t="s">
        <v>1126</v>
      </c>
      <c r="D521" s="129"/>
      <c r="E521" s="131">
        <v>390203</v>
      </c>
      <c r="F521" s="129">
        <f t="shared" si="32"/>
        <v>0</v>
      </c>
      <c r="G521" s="131">
        <f t="shared" si="33"/>
        <v>32516.916666666668</v>
      </c>
      <c r="H521" s="147">
        <f t="shared" si="34"/>
        <v>0</v>
      </c>
      <c r="I521" s="147">
        <f t="shared" si="35"/>
        <v>357686.08333333337</v>
      </c>
    </row>
    <row r="522" spans="1:9" x14ac:dyDescent="0.25">
      <c r="A522" s="197"/>
      <c r="B522" s="129" t="s">
        <v>1127</v>
      </c>
      <c r="C522" s="130" t="s">
        <v>1128</v>
      </c>
      <c r="D522" s="129"/>
      <c r="E522" s="131">
        <v>390203</v>
      </c>
      <c r="F522" s="129">
        <f t="shared" si="32"/>
        <v>0</v>
      </c>
      <c r="G522" s="131">
        <f t="shared" si="33"/>
        <v>32516.916666666668</v>
      </c>
      <c r="H522" s="147">
        <f t="shared" si="34"/>
        <v>0</v>
      </c>
      <c r="I522" s="147">
        <f t="shared" si="35"/>
        <v>357686.08333333337</v>
      </c>
    </row>
    <row r="523" spans="1:9" ht="30" x14ac:dyDescent="0.25">
      <c r="A523" s="197"/>
      <c r="B523" s="129" t="s">
        <v>1129</v>
      </c>
      <c r="C523" s="130" t="s">
        <v>1130</v>
      </c>
      <c r="D523" s="129"/>
      <c r="E523" s="131">
        <v>390203</v>
      </c>
      <c r="F523" s="129">
        <f t="shared" si="32"/>
        <v>0</v>
      </c>
      <c r="G523" s="131">
        <f t="shared" si="33"/>
        <v>32516.916666666668</v>
      </c>
      <c r="H523" s="147">
        <f t="shared" si="34"/>
        <v>0</v>
      </c>
      <c r="I523" s="147">
        <f t="shared" si="35"/>
        <v>357686.08333333337</v>
      </c>
    </row>
    <row r="524" spans="1:9" x14ac:dyDescent="0.25">
      <c r="A524" s="197"/>
      <c r="B524" s="129" t="s">
        <v>1131</v>
      </c>
      <c r="C524" s="130" t="s">
        <v>1132</v>
      </c>
      <c r="D524" s="129"/>
      <c r="E524" s="131">
        <v>780405</v>
      </c>
      <c r="F524" s="129">
        <f t="shared" si="32"/>
        <v>0</v>
      </c>
      <c r="G524" s="131">
        <f t="shared" si="33"/>
        <v>65033.75</v>
      </c>
      <c r="H524" s="147">
        <f t="shared" si="34"/>
        <v>0</v>
      </c>
      <c r="I524" s="147">
        <f t="shared" si="35"/>
        <v>715371.25</v>
      </c>
    </row>
    <row r="525" spans="1:9" x14ac:dyDescent="0.25">
      <c r="A525" s="197"/>
      <c r="B525" s="129" t="s">
        <v>1133</v>
      </c>
      <c r="C525" s="130" t="s">
        <v>1134</v>
      </c>
      <c r="D525" s="129"/>
      <c r="E525" s="131">
        <v>390203</v>
      </c>
      <c r="F525" s="129">
        <f t="shared" si="32"/>
        <v>0</v>
      </c>
      <c r="G525" s="131">
        <f t="shared" si="33"/>
        <v>32516.916666666668</v>
      </c>
      <c r="H525" s="147">
        <f t="shared" si="34"/>
        <v>0</v>
      </c>
      <c r="I525" s="147">
        <f t="shared" si="35"/>
        <v>357686.08333333337</v>
      </c>
    </row>
    <row r="526" spans="1:9" x14ac:dyDescent="0.25">
      <c r="A526" s="197"/>
      <c r="B526" s="129" t="s">
        <v>1135</v>
      </c>
      <c r="C526" s="130" t="s">
        <v>1136</v>
      </c>
      <c r="D526" s="129"/>
      <c r="E526" s="131">
        <v>390203</v>
      </c>
      <c r="F526" s="129">
        <f t="shared" si="32"/>
        <v>0</v>
      </c>
      <c r="G526" s="131">
        <f t="shared" si="33"/>
        <v>32516.916666666668</v>
      </c>
      <c r="H526" s="147">
        <f t="shared" si="34"/>
        <v>0</v>
      </c>
      <c r="I526" s="147">
        <f t="shared" si="35"/>
        <v>357686.08333333337</v>
      </c>
    </row>
    <row r="527" spans="1:9" x14ac:dyDescent="0.25">
      <c r="A527" s="197"/>
      <c r="B527" s="129" t="s">
        <v>1137</v>
      </c>
      <c r="C527" s="130" t="s">
        <v>1138</v>
      </c>
      <c r="D527" s="129"/>
      <c r="E527" s="131">
        <v>390203</v>
      </c>
      <c r="F527" s="129">
        <f t="shared" si="32"/>
        <v>0</v>
      </c>
      <c r="G527" s="131">
        <f t="shared" si="33"/>
        <v>32516.916666666668</v>
      </c>
      <c r="H527" s="147">
        <f t="shared" si="34"/>
        <v>0</v>
      </c>
      <c r="I527" s="147">
        <f t="shared" si="35"/>
        <v>357686.08333333337</v>
      </c>
    </row>
    <row r="528" spans="1:9" x14ac:dyDescent="0.25">
      <c r="A528" s="197"/>
      <c r="B528" s="129" t="s">
        <v>1139</v>
      </c>
      <c r="C528" s="130" t="s">
        <v>1140</v>
      </c>
      <c r="D528" s="129"/>
      <c r="E528" s="131">
        <v>390203</v>
      </c>
      <c r="F528" s="129">
        <f t="shared" si="32"/>
        <v>0</v>
      </c>
      <c r="G528" s="131">
        <f t="shared" si="33"/>
        <v>32516.916666666668</v>
      </c>
      <c r="H528" s="147">
        <f t="shared" si="34"/>
        <v>0</v>
      </c>
      <c r="I528" s="147">
        <f t="shared" si="35"/>
        <v>357686.08333333337</v>
      </c>
    </row>
    <row r="529" spans="1:9" x14ac:dyDescent="0.25">
      <c r="A529" s="197"/>
      <c r="B529" s="129" t="s">
        <v>1141</v>
      </c>
      <c r="C529" s="130" t="s">
        <v>1142</v>
      </c>
      <c r="D529" s="129"/>
      <c r="E529" s="131">
        <v>390203</v>
      </c>
      <c r="F529" s="129">
        <f t="shared" si="32"/>
        <v>0</v>
      </c>
      <c r="G529" s="131">
        <f t="shared" si="33"/>
        <v>32516.916666666668</v>
      </c>
      <c r="H529" s="147">
        <f t="shared" si="34"/>
        <v>0</v>
      </c>
      <c r="I529" s="147">
        <f t="shared" si="35"/>
        <v>357686.08333333337</v>
      </c>
    </row>
    <row r="530" spans="1:9" x14ac:dyDescent="0.25">
      <c r="A530" s="197"/>
      <c r="B530" s="129" t="s">
        <v>1143</v>
      </c>
      <c r="C530" s="130" t="s">
        <v>1144</v>
      </c>
      <c r="D530" s="129"/>
      <c r="E530" s="131">
        <v>390203</v>
      </c>
      <c r="F530" s="129">
        <f t="shared" si="32"/>
        <v>0</v>
      </c>
      <c r="G530" s="131">
        <f t="shared" si="33"/>
        <v>32516.916666666668</v>
      </c>
      <c r="H530" s="147">
        <f t="shared" si="34"/>
        <v>0</v>
      </c>
      <c r="I530" s="147">
        <f t="shared" si="35"/>
        <v>357686.08333333337</v>
      </c>
    </row>
    <row r="531" spans="1:9" x14ac:dyDescent="0.25">
      <c r="A531" s="197"/>
      <c r="B531" s="129" t="s">
        <v>1145</v>
      </c>
      <c r="C531" s="130" t="s">
        <v>1146</v>
      </c>
      <c r="D531" s="129"/>
      <c r="E531" s="131">
        <v>84622</v>
      </c>
      <c r="F531" s="129">
        <f t="shared" si="32"/>
        <v>0</v>
      </c>
      <c r="G531" s="131">
        <f t="shared" si="33"/>
        <v>7051.833333333333</v>
      </c>
      <c r="H531" s="147">
        <f t="shared" si="34"/>
        <v>0</v>
      </c>
      <c r="I531" s="147">
        <f t="shared" si="35"/>
        <v>77570.166666666657</v>
      </c>
    </row>
    <row r="532" spans="1:9" x14ac:dyDescent="0.25">
      <c r="A532" s="197"/>
      <c r="B532" s="127" t="s">
        <v>263</v>
      </c>
      <c r="C532" s="125" t="s">
        <v>264</v>
      </c>
      <c r="D532" s="127"/>
      <c r="E532" s="128">
        <v>84622</v>
      </c>
      <c r="F532" s="127">
        <f t="shared" si="32"/>
        <v>0</v>
      </c>
      <c r="G532" s="128">
        <f t="shared" si="33"/>
        <v>7051.833333333333</v>
      </c>
      <c r="H532" s="126">
        <f t="shared" si="34"/>
        <v>0</v>
      </c>
      <c r="I532" s="126">
        <f t="shared" si="35"/>
        <v>77570.166666666657</v>
      </c>
    </row>
    <row r="533" spans="1:9" x14ac:dyDescent="0.25">
      <c r="A533" s="197"/>
      <c r="B533" s="129" t="s">
        <v>393</v>
      </c>
      <c r="C533" s="130" t="s">
        <v>394</v>
      </c>
      <c r="D533" s="129"/>
      <c r="E533" s="131">
        <v>1269334</v>
      </c>
      <c r="F533" s="129">
        <f t="shared" si="32"/>
        <v>0</v>
      </c>
      <c r="G533" s="131">
        <f t="shared" si="33"/>
        <v>105777.83333333333</v>
      </c>
      <c r="H533" s="147">
        <f t="shared" si="34"/>
        <v>0</v>
      </c>
      <c r="I533" s="147">
        <f t="shared" si="35"/>
        <v>1163556.1666666665</v>
      </c>
    </row>
    <row r="534" spans="1:9" ht="30" x14ac:dyDescent="0.25">
      <c r="A534" s="197"/>
      <c r="B534" s="129" t="s">
        <v>929</v>
      </c>
      <c r="C534" s="130" t="s">
        <v>930</v>
      </c>
      <c r="D534" s="129"/>
      <c r="E534" s="131">
        <v>2538668</v>
      </c>
      <c r="F534" s="129">
        <f t="shared" si="32"/>
        <v>0</v>
      </c>
      <c r="G534" s="131">
        <f t="shared" si="33"/>
        <v>211555.66666666666</v>
      </c>
      <c r="H534" s="147">
        <f t="shared" si="34"/>
        <v>0</v>
      </c>
      <c r="I534" s="147">
        <f t="shared" si="35"/>
        <v>2327112.333333333</v>
      </c>
    </row>
    <row r="535" spans="1:9" ht="30" x14ac:dyDescent="0.25">
      <c r="A535" s="197"/>
      <c r="B535" s="129" t="s">
        <v>197</v>
      </c>
      <c r="C535" s="130" t="s">
        <v>198</v>
      </c>
      <c r="D535" s="129"/>
      <c r="E535" s="131">
        <v>338489</v>
      </c>
      <c r="F535" s="129">
        <f t="shared" si="32"/>
        <v>0</v>
      </c>
      <c r="G535" s="131">
        <f t="shared" si="33"/>
        <v>28207.416666666668</v>
      </c>
      <c r="H535" s="147">
        <f t="shared" si="34"/>
        <v>0</v>
      </c>
      <c r="I535" s="147">
        <f t="shared" si="35"/>
        <v>310281.58333333337</v>
      </c>
    </row>
    <row r="536" spans="1:9" x14ac:dyDescent="0.25">
      <c r="A536" s="197"/>
      <c r="B536" s="129" t="s">
        <v>1147</v>
      </c>
      <c r="C536" s="130" t="s">
        <v>1148</v>
      </c>
      <c r="D536" s="129"/>
      <c r="E536" s="131">
        <v>1327919</v>
      </c>
      <c r="F536" s="129">
        <f t="shared" si="32"/>
        <v>0</v>
      </c>
      <c r="G536" s="131">
        <f t="shared" si="33"/>
        <v>110659.91666666667</v>
      </c>
      <c r="H536" s="147">
        <f t="shared" si="34"/>
        <v>0</v>
      </c>
      <c r="I536" s="147">
        <f t="shared" si="35"/>
        <v>1217259.0833333335</v>
      </c>
    </row>
    <row r="537" spans="1:9" x14ac:dyDescent="0.25">
      <c r="A537" s="197"/>
      <c r="B537" s="129" t="s">
        <v>1149</v>
      </c>
      <c r="C537" s="130" t="s">
        <v>1150</v>
      </c>
      <c r="D537" s="129"/>
      <c r="E537" s="131">
        <v>442640</v>
      </c>
      <c r="F537" s="129">
        <f t="shared" si="32"/>
        <v>0</v>
      </c>
      <c r="G537" s="131">
        <f t="shared" si="33"/>
        <v>36886.666666666664</v>
      </c>
      <c r="H537" s="147">
        <f t="shared" si="34"/>
        <v>0</v>
      </c>
      <c r="I537" s="147">
        <f t="shared" si="35"/>
        <v>405753.33333333331</v>
      </c>
    </row>
    <row r="538" spans="1:9" x14ac:dyDescent="0.25">
      <c r="A538" s="197"/>
      <c r="B538" s="129" t="s">
        <v>1151</v>
      </c>
      <c r="C538" s="130" t="s">
        <v>1152</v>
      </c>
      <c r="D538" s="129"/>
      <c r="E538" s="131">
        <v>442640</v>
      </c>
      <c r="F538" s="129">
        <f t="shared" si="32"/>
        <v>0</v>
      </c>
      <c r="G538" s="131">
        <f t="shared" si="33"/>
        <v>36886.666666666664</v>
      </c>
      <c r="H538" s="147">
        <f t="shared" si="34"/>
        <v>0</v>
      </c>
      <c r="I538" s="147">
        <f t="shared" si="35"/>
        <v>405753.33333333331</v>
      </c>
    </row>
    <row r="539" spans="1:9" x14ac:dyDescent="0.25">
      <c r="A539" s="197"/>
      <c r="B539" s="129" t="s">
        <v>1153</v>
      </c>
      <c r="C539" s="130" t="s">
        <v>1154</v>
      </c>
      <c r="D539" s="129"/>
      <c r="E539" s="131">
        <v>442640</v>
      </c>
      <c r="F539" s="129">
        <f t="shared" si="32"/>
        <v>0</v>
      </c>
      <c r="G539" s="131">
        <f t="shared" si="33"/>
        <v>36886.666666666664</v>
      </c>
      <c r="H539" s="147">
        <f t="shared" si="34"/>
        <v>0</v>
      </c>
      <c r="I539" s="147">
        <f t="shared" si="35"/>
        <v>405753.33333333331</v>
      </c>
    </row>
    <row r="540" spans="1:9" x14ac:dyDescent="0.25">
      <c r="A540" s="197"/>
      <c r="B540" s="129" t="s">
        <v>1155</v>
      </c>
      <c r="C540" s="130" t="s">
        <v>1156</v>
      </c>
      <c r="D540" s="129"/>
      <c r="E540" s="131">
        <v>442640</v>
      </c>
      <c r="F540" s="129">
        <f t="shared" si="32"/>
        <v>0</v>
      </c>
      <c r="G540" s="131">
        <f t="shared" si="33"/>
        <v>36886.666666666664</v>
      </c>
      <c r="H540" s="147">
        <f t="shared" si="34"/>
        <v>0</v>
      </c>
      <c r="I540" s="147">
        <f t="shared" si="35"/>
        <v>405753.33333333331</v>
      </c>
    </row>
    <row r="541" spans="1:9" x14ac:dyDescent="0.25">
      <c r="A541" s="197"/>
      <c r="B541" s="129" t="s">
        <v>1157</v>
      </c>
      <c r="C541" s="130" t="s">
        <v>1158</v>
      </c>
      <c r="D541" s="129"/>
      <c r="E541" s="131">
        <v>442640</v>
      </c>
      <c r="F541" s="129">
        <f t="shared" si="32"/>
        <v>0</v>
      </c>
      <c r="G541" s="131">
        <f t="shared" si="33"/>
        <v>36886.666666666664</v>
      </c>
      <c r="H541" s="147">
        <f t="shared" si="34"/>
        <v>0</v>
      </c>
      <c r="I541" s="147">
        <f t="shared" si="35"/>
        <v>405753.33333333331</v>
      </c>
    </row>
    <row r="542" spans="1:9" x14ac:dyDescent="0.25">
      <c r="A542" s="197"/>
      <c r="B542" s="129" t="s">
        <v>1159</v>
      </c>
      <c r="C542" s="130" t="s">
        <v>1160</v>
      </c>
      <c r="D542" s="129"/>
      <c r="E542" s="131">
        <v>442640</v>
      </c>
      <c r="F542" s="129">
        <f t="shared" si="32"/>
        <v>0</v>
      </c>
      <c r="G542" s="131">
        <f t="shared" si="33"/>
        <v>36886.666666666664</v>
      </c>
      <c r="H542" s="147">
        <f t="shared" si="34"/>
        <v>0</v>
      </c>
      <c r="I542" s="147">
        <f t="shared" si="35"/>
        <v>405753.33333333331</v>
      </c>
    </row>
    <row r="543" spans="1:9" x14ac:dyDescent="0.25">
      <c r="A543" s="197"/>
      <c r="B543" s="129" t="s">
        <v>1161</v>
      </c>
      <c r="C543" s="130" t="s">
        <v>1162</v>
      </c>
      <c r="D543" s="129"/>
      <c r="E543" s="131">
        <v>442640</v>
      </c>
      <c r="F543" s="129">
        <f t="shared" si="32"/>
        <v>0</v>
      </c>
      <c r="G543" s="131">
        <f t="shared" si="33"/>
        <v>36886.666666666664</v>
      </c>
      <c r="H543" s="147">
        <f t="shared" si="34"/>
        <v>0</v>
      </c>
      <c r="I543" s="147">
        <f t="shared" si="35"/>
        <v>405753.33333333331</v>
      </c>
    </row>
    <row r="544" spans="1:9" x14ac:dyDescent="0.25">
      <c r="A544" s="197"/>
      <c r="B544" s="129" t="s">
        <v>1163</v>
      </c>
      <c r="C544" s="130" t="s">
        <v>1164</v>
      </c>
      <c r="D544" s="129"/>
      <c r="E544" s="131">
        <v>1327919</v>
      </c>
      <c r="F544" s="129">
        <f t="shared" si="32"/>
        <v>0</v>
      </c>
      <c r="G544" s="131">
        <f t="shared" si="33"/>
        <v>110659.91666666667</v>
      </c>
      <c r="H544" s="147">
        <f t="shared" si="34"/>
        <v>0</v>
      </c>
      <c r="I544" s="147">
        <f t="shared" si="35"/>
        <v>1217259.0833333335</v>
      </c>
    </row>
    <row r="545" spans="1:9" x14ac:dyDescent="0.25">
      <c r="A545" s="197"/>
      <c r="B545" s="129" t="s">
        <v>1165</v>
      </c>
      <c r="C545" s="130" t="s">
        <v>1166</v>
      </c>
      <c r="D545" s="129"/>
      <c r="E545" s="131">
        <v>442640</v>
      </c>
      <c r="F545" s="129">
        <f t="shared" si="32"/>
        <v>0</v>
      </c>
      <c r="G545" s="131">
        <f t="shared" si="33"/>
        <v>36886.666666666664</v>
      </c>
      <c r="H545" s="147">
        <f t="shared" si="34"/>
        <v>0</v>
      </c>
      <c r="I545" s="147">
        <f t="shared" si="35"/>
        <v>405753.33333333331</v>
      </c>
    </row>
    <row r="546" spans="1:9" x14ac:dyDescent="0.25">
      <c r="A546" s="197"/>
      <c r="B546" s="129" t="s">
        <v>1167</v>
      </c>
      <c r="C546" s="130" t="s">
        <v>1168</v>
      </c>
      <c r="D546" s="129"/>
      <c r="E546" s="131">
        <v>442640</v>
      </c>
      <c r="F546" s="129">
        <f t="shared" si="32"/>
        <v>0</v>
      </c>
      <c r="G546" s="131">
        <f t="shared" si="33"/>
        <v>36886.666666666664</v>
      </c>
      <c r="H546" s="147">
        <f t="shared" si="34"/>
        <v>0</v>
      </c>
      <c r="I546" s="147">
        <f t="shared" si="35"/>
        <v>405753.33333333331</v>
      </c>
    </row>
    <row r="547" spans="1:9" x14ac:dyDescent="0.25">
      <c r="A547" s="197"/>
      <c r="B547" s="129" t="s">
        <v>1169</v>
      </c>
      <c r="C547" s="130" t="s">
        <v>1170</v>
      </c>
      <c r="D547" s="129"/>
      <c r="E547" s="131">
        <v>1327919</v>
      </c>
      <c r="F547" s="129">
        <f t="shared" si="32"/>
        <v>0</v>
      </c>
      <c r="G547" s="131">
        <f t="shared" si="33"/>
        <v>110659.91666666667</v>
      </c>
      <c r="H547" s="147">
        <f t="shared" si="34"/>
        <v>0</v>
      </c>
      <c r="I547" s="147">
        <f t="shared" si="35"/>
        <v>1217259.0833333335</v>
      </c>
    </row>
    <row r="548" spans="1:9" x14ac:dyDescent="0.25">
      <c r="A548" s="197"/>
      <c r="B548" s="129" t="s">
        <v>1171</v>
      </c>
      <c r="C548" s="130" t="s">
        <v>1172</v>
      </c>
      <c r="D548" s="129"/>
      <c r="E548" s="131">
        <v>442640</v>
      </c>
      <c r="F548" s="129">
        <f t="shared" si="32"/>
        <v>0</v>
      </c>
      <c r="G548" s="131">
        <f t="shared" si="33"/>
        <v>36886.666666666664</v>
      </c>
      <c r="H548" s="147">
        <f t="shared" si="34"/>
        <v>0</v>
      </c>
      <c r="I548" s="147">
        <f t="shared" si="35"/>
        <v>405753.33333333331</v>
      </c>
    </row>
    <row r="549" spans="1:9" x14ac:dyDescent="0.25">
      <c r="A549" s="197"/>
      <c r="B549" s="129" t="s">
        <v>1173</v>
      </c>
      <c r="C549" s="130" t="s">
        <v>1174</v>
      </c>
      <c r="D549" s="129"/>
      <c r="E549" s="131">
        <v>442640</v>
      </c>
      <c r="F549" s="129">
        <f t="shared" si="32"/>
        <v>0</v>
      </c>
      <c r="G549" s="131">
        <f t="shared" si="33"/>
        <v>36886.666666666664</v>
      </c>
      <c r="H549" s="147">
        <f t="shared" si="34"/>
        <v>0</v>
      </c>
      <c r="I549" s="147">
        <f t="shared" si="35"/>
        <v>405753.33333333331</v>
      </c>
    </row>
    <row r="550" spans="1:9" x14ac:dyDescent="0.25">
      <c r="A550" s="197"/>
      <c r="B550" s="129" t="s">
        <v>1175</v>
      </c>
      <c r="C550" s="130" t="s">
        <v>1176</v>
      </c>
      <c r="D550" s="129"/>
      <c r="E550" s="131">
        <v>442640</v>
      </c>
      <c r="F550" s="129">
        <f t="shared" si="32"/>
        <v>0</v>
      </c>
      <c r="G550" s="131">
        <f t="shared" si="33"/>
        <v>36886.666666666664</v>
      </c>
      <c r="H550" s="147">
        <f t="shared" si="34"/>
        <v>0</v>
      </c>
      <c r="I550" s="147">
        <f t="shared" si="35"/>
        <v>405753.33333333331</v>
      </c>
    </row>
    <row r="551" spans="1:9" x14ac:dyDescent="0.25">
      <c r="A551" s="197"/>
      <c r="B551" s="129" t="s">
        <v>1177</v>
      </c>
      <c r="C551" s="130" t="s">
        <v>1178</v>
      </c>
      <c r="D551" s="129"/>
      <c r="E551" s="131">
        <v>442640</v>
      </c>
      <c r="F551" s="129">
        <f t="shared" si="32"/>
        <v>0</v>
      </c>
      <c r="G551" s="131">
        <f t="shared" si="33"/>
        <v>36886.666666666664</v>
      </c>
      <c r="H551" s="147">
        <f t="shared" si="34"/>
        <v>0</v>
      </c>
      <c r="I551" s="147">
        <f t="shared" si="35"/>
        <v>405753.33333333331</v>
      </c>
    </row>
    <row r="552" spans="1:9" x14ac:dyDescent="0.25">
      <c r="A552" s="197"/>
      <c r="B552" s="129" t="s">
        <v>1179</v>
      </c>
      <c r="C552" s="130" t="s">
        <v>1180</v>
      </c>
      <c r="D552" s="129"/>
      <c r="E552" s="131">
        <v>885279</v>
      </c>
      <c r="F552" s="129">
        <f t="shared" si="32"/>
        <v>0</v>
      </c>
      <c r="G552" s="131">
        <f t="shared" si="33"/>
        <v>73773.25</v>
      </c>
      <c r="H552" s="147">
        <f t="shared" si="34"/>
        <v>0</v>
      </c>
      <c r="I552" s="147">
        <f t="shared" si="35"/>
        <v>811505.75</v>
      </c>
    </row>
    <row r="553" spans="1:9" x14ac:dyDescent="0.25">
      <c r="A553" s="197"/>
      <c r="B553" s="129" t="s">
        <v>1181</v>
      </c>
      <c r="C553" s="130" t="s">
        <v>1182</v>
      </c>
      <c r="D553" s="129"/>
      <c r="E553" s="131">
        <v>442640</v>
      </c>
      <c r="F553" s="129">
        <f t="shared" si="32"/>
        <v>0</v>
      </c>
      <c r="G553" s="131">
        <f t="shared" si="33"/>
        <v>36886.666666666664</v>
      </c>
      <c r="H553" s="147">
        <f t="shared" si="34"/>
        <v>0</v>
      </c>
      <c r="I553" s="147">
        <f t="shared" si="35"/>
        <v>405753.33333333331</v>
      </c>
    </row>
    <row r="554" spans="1:9" x14ac:dyDescent="0.25">
      <c r="A554" s="197"/>
      <c r="B554" s="129" t="s">
        <v>1183</v>
      </c>
      <c r="C554" s="130" t="s">
        <v>1184</v>
      </c>
      <c r="D554" s="129"/>
      <c r="E554" s="131">
        <v>442640</v>
      </c>
      <c r="F554" s="129">
        <f t="shared" si="32"/>
        <v>0</v>
      </c>
      <c r="G554" s="131">
        <f t="shared" si="33"/>
        <v>36886.666666666664</v>
      </c>
      <c r="H554" s="147">
        <f t="shared" si="34"/>
        <v>0</v>
      </c>
      <c r="I554" s="147">
        <f t="shared" si="35"/>
        <v>405753.33333333331</v>
      </c>
    </row>
    <row r="555" spans="1:9" x14ac:dyDescent="0.25">
      <c r="A555" s="197"/>
      <c r="B555" s="129" t="s">
        <v>1185</v>
      </c>
      <c r="C555" s="130" t="s">
        <v>1186</v>
      </c>
      <c r="D555" s="129"/>
      <c r="E555" s="131">
        <v>84622</v>
      </c>
      <c r="F555" s="129">
        <f t="shared" si="32"/>
        <v>0</v>
      </c>
      <c r="G555" s="131">
        <f t="shared" si="33"/>
        <v>7051.833333333333</v>
      </c>
      <c r="H555" s="147">
        <f t="shared" si="34"/>
        <v>0</v>
      </c>
      <c r="I555" s="147">
        <f t="shared" si="35"/>
        <v>77570.166666666657</v>
      </c>
    </row>
    <row r="556" spans="1:9" x14ac:dyDescent="0.25">
      <c r="A556" s="197"/>
      <c r="B556" s="127" t="s">
        <v>263</v>
      </c>
      <c r="C556" s="125" t="s">
        <v>264</v>
      </c>
      <c r="D556" s="127"/>
      <c r="E556" s="128">
        <v>84622</v>
      </c>
      <c r="F556" s="127">
        <f t="shared" si="32"/>
        <v>0</v>
      </c>
      <c r="G556" s="128">
        <f t="shared" si="33"/>
        <v>7051.833333333333</v>
      </c>
      <c r="H556" s="126">
        <f t="shared" si="34"/>
        <v>0</v>
      </c>
      <c r="I556" s="126">
        <f t="shared" si="35"/>
        <v>77570.166666666657</v>
      </c>
    </row>
    <row r="557" spans="1:9" x14ac:dyDescent="0.25">
      <c r="A557" s="197"/>
      <c r="B557" s="129" t="s">
        <v>393</v>
      </c>
      <c r="C557" s="130" t="s">
        <v>394</v>
      </c>
      <c r="D557" s="129"/>
      <c r="E557" s="131">
        <v>846223</v>
      </c>
      <c r="F557" s="129">
        <f t="shared" si="32"/>
        <v>0</v>
      </c>
      <c r="G557" s="131">
        <f t="shared" si="33"/>
        <v>70518.583333333328</v>
      </c>
      <c r="H557" s="147">
        <f t="shared" si="34"/>
        <v>0</v>
      </c>
      <c r="I557" s="147">
        <f t="shared" si="35"/>
        <v>775704.41666666663</v>
      </c>
    </row>
    <row r="558" spans="1:9" ht="30" x14ac:dyDescent="0.25">
      <c r="A558" s="197"/>
      <c r="B558" s="129" t="s">
        <v>929</v>
      </c>
      <c r="C558" s="130" t="s">
        <v>930</v>
      </c>
      <c r="D558" s="129"/>
      <c r="E558" s="131">
        <v>338489</v>
      </c>
      <c r="F558" s="129">
        <f t="shared" si="32"/>
        <v>0</v>
      </c>
      <c r="G558" s="131">
        <f t="shared" si="33"/>
        <v>28207.416666666668</v>
      </c>
      <c r="H558" s="147">
        <f t="shared" si="34"/>
        <v>0</v>
      </c>
      <c r="I558" s="147">
        <f t="shared" si="35"/>
        <v>310281.58333333337</v>
      </c>
    </row>
    <row r="559" spans="1:9" ht="30" x14ac:dyDescent="0.25">
      <c r="A559" s="197"/>
      <c r="B559" s="129" t="s">
        <v>197</v>
      </c>
      <c r="C559" s="130" t="s">
        <v>198</v>
      </c>
      <c r="D559" s="129"/>
      <c r="E559" s="131">
        <v>1692434</v>
      </c>
      <c r="F559" s="129">
        <f t="shared" si="32"/>
        <v>0</v>
      </c>
      <c r="G559" s="131">
        <f t="shared" si="33"/>
        <v>141036.16666666666</v>
      </c>
      <c r="H559" s="147">
        <f t="shared" si="34"/>
        <v>0</v>
      </c>
      <c r="I559" s="147">
        <f t="shared" si="35"/>
        <v>1551397.8333333333</v>
      </c>
    </row>
    <row r="560" spans="1:9" ht="30" x14ac:dyDescent="0.25">
      <c r="A560" s="136" t="s">
        <v>1187</v>
      </c>
      <c r="B560" s="129" t="s">
        <v>453</v>
      </c>
      <c r="C560" s="130" t="s">
        <v>454</v>
      </c>
      <c r="D560" s="131">
        <v>1526671</v>
      </c>
      <c r="E560" s="131">
        <v>1267300</v>
      </c>
      <c r="F560" s="142">
        <f t="shared" si="32"/>
        <v>127222.58333333333</v>
      </c>
      <c r="G560" s="142">
        <f t="shared" si="33"/>
        <v>105608.33333333333</v>
      </c>
      <c r="H560" s="147">
        <f t="shared" si="34"/>
        <v>1399448.4166666665</v>
      </c>
      <c r="I560" s="147">
        <f t="shared" si="35"/>
        <v>1161691.6666666665</v>
      </c>
    </row>
    <row r="561" spans="2:10" x14ac:dyDescent="0.25">
      <c r="B561" s="106"/>
      <c r="C561" s="139" t="s">
        <v>73</v>
      </c>
      <c r="D561" s="141">
        <f>SUM(D6:D560)</f>
        <v>1526671</v>
      </c>
      <c r="E561" s="141">
        <f>SUM(E6:E560)</f>
        <v>866050824</v>
      </c>
      <c r="F561" s="143">
        <f>SUM(F6:F560)</f>
        <v>127222.58333333333</v>
      </c>
      <c r="G561" s="143">
        <f>SUM(G6:G560)</f>
        <v>72170902.000000149</v>
      </c>
      <c r="H561" s="126">
        <f>+F561*11</f>
        <v>1399448.4166666665</v>
      </c>
      <c r="I561" s="126">
        <f t="shared" si="35"/>
        <v>793879922.00000167</v>
      </c>
    </row>
    <row r="562" spans="2:10" x14ac:dyDescent="0.25">
      <c r="C562" s="144" t="s">
        <v>1194</v>
      </c>
      <c r="D562" s="145">
        <f>+D561-F561</f>
        <v>1399448.4166666667</v>
      </c>
      <c r="E562" s="145">
        <f>+E561-G561</f>
        <v>793879921.99999988</v>
      </c>
      <c r="G562"/>
      <c r="H562" s="148"/>
      <c r="I562" s="149">
        <f t="shared" si="35"/>
        <v>0</v>
      </c>
    </row>
    <row r="563" spans="2:10" x14ac:dyDescent="0.25">
      <c r="D563" s="4"/>
      <c r="G563" s="154" t="s">
        <v>1198</v>
      </c>
      <c r="H563" s="154">
        <f>SUBTOTAL(9,H6:H562)</f>
        <v>2798896.833333333</v>
      </c>
      <c r="I563" s="154">
        <f>SUBTOTAL(9,I6:I562)</f>
        <v>1587759844.0000005</v>
      </c>
      <c r="J563" s="155" t="s">
        <v>1197</v>
      </c>
    </row>
    <row r="564" spans="2:10" x14ac:dyDescent="0.25">
      <c r="D564" s="4"/>
      <c r="G564" s="150"/>
      <c r="H564" s="150"/>
      <c r="I564" s="150"/>
      <c r="J564" s="151"/>
    </row>
    <row r="565" spans="2:10" x14ac:dyDescent="0.25">
      <c r="D565" s="118"/>
      <c r="F565" s="118"/>
      <c r="H565" s="153" t="s">
        <v>1200</v>
      </c>
      <c r="I565" s="153" t="s">
        <v>1200</v>
      </c>
    </row>
    <row r="566" spans="2:10" x14ac:dyDescent="0.25">
      <c r="B566" s="138"/>
      <c r="C566" s="139" t="s">
        <v>1188</v>
      </c>
      <c r="D566" s="134"/>
      <c r="E566" s="135"/>
      <c r="F566" s="134"/>
      <c r="G566" s="152"/>
      <c r="H566" s="153">
        <v>0</v>
      </c>
      <c r="I566" s="153">
        <v>83857802.416666716</v>
      </c>
    </row>
    <row r="567" spans="2:10" x14ac:dyDescent="0.25">
      <c r="B567" s="140"/>
      <c r="C567" s="139" t="s">
        <v>1189</v>
      </c>
      <c r="D567" s="134"/>
      <c r="E567" s="135"/>
      <c r="F567" s="134"/>
      <c r="G567" s="152"/>
      <c r="H567" s="153">
        <v>1399448.4166666665</v>
      </c>
      <c r="I567" s="153">
        <v>710022119.58333349</v>
      </c>
    </row>
  </sheetData>
  <autoFilter ref="A5:K562" xr:uid="{FFE39C0A-C8EE-46E2-BF24-7BD77B753221}"/>
  <mergeCells count="5">
    <mergeCell ref="A1:E1"/>
    <mergeCell ref="A2:E2"/>
    <mergeCell ref="A3:E3"/>
    <mergeCell ref="A7:A14"/>
    <mergeCell ref="A17:A55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DEF</vt:lpstr>
      <vt:lpstr>AUX DONACIONES BIOLOGICOS</vt:lpstr>
      <vt:lpstr>POLIZAS EMITIDAS NOV-DIC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Jorge Hernando Cabrera Rojas</cp:lastModifiedBy>
  <dcterms:created xsi:type="dcterms:W3CDTF">2025-02-03T21:30:34Z</dcterms:created>
  <dcterms:modified xsi:type="dcterms:W3CDTF">2025-02-13T16:01:21Z</dcterms:modified>
</cp:coreProperties>
</file>